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DeTrabalho" defaultThemeVersion="202300"/>
  <mc:AlternateContent xmlns:mc="http://schemas.openxmlformats.org/markup-compatibility/2006">
    <mc:Choice Requires="x15">
      <x15ac:absPath xmlns:x15ac="http://schemas.microsoft.com/office/spreadsheetml/2010/11/ac" url="https://sereducacionalbr-my.sharepoint.com/personal/claudineia_jorge_sereducacional_com/Documents/Área de Trabalho/FAEL/1º Comercial/Planejamento comercial/2025/PREÇOS/"/>
    </mc:Choice>
  </mc:AlternateContent>
  <xr:revisionPtr revIDLastSave="872" documentId="8_{0E88AF80-6A1E-4390-8F7A-2DEB3F6A2E5D}" xr6:coauthVersionLast="47" xr6:coauthVersionMax="47" xr10:uidLastSave="{1D61BC0A-5D07-4D37-9503-D1BBDCB4BAA2}"/>
  <bookViews>
    <workbookView xWindow="-120" yWindow="-120" windowWidth="20730" windowHeight="11160" xr2:uid="{F71FA447-101A-457B-998D-2B44E1A1ED8B}"/>
  </bookViews>
  <sheets>
    <sheet name="GRADUAÇÃO EAD  ➜ DIGITAL" sheetId="2" r:id="rId1"/>
    <sheet name="GRADUAÇÃO EAD  ➜ AO VIVO" sheetId="3" r:id="rId2"/>
  </sheets>
  <definedNames>
    <definedName name="_xlnm._FilterDatabase" localSheetId="1" hidden="1">'GRADUAÇÃO EAD  ➜ AO VIVO'!$D$24:$G$24</definedName>
    <definedName name="_xlnm._FilterDatabase" localSheetId="0" hidden="1">'GRADUAÇÃO EAD  ➜ DIGITAL'!$D$24:$G$31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2" i="3" l="1"/>
  <c r="BT14" i="2" l="1"/>
  <c r="BT32" i="2"/>
  <c r="BS32" i="2"/>
  <c r="BR32" i="2"/>
  <c r="BW1" i="2"/>
  <c r="BM1" i="2"/>
  <c r="F27" i="2"/>
  <c r="F26" i="2"/>
  <c r="E28" i="2"/>
  <c r="E26" i="2"/>
  <c r="F20" i="2"/>
  <c r="D29" i="2"/>
  <c r="F30" i="2"/>
  <c r="E20" i="2"/>
  <c r="E27" i="2"/>
  <c r="D27" i="2"/>
  <c r="G16" i="2"/>
  <c r="D20" i="2"/>
  <c r="D30" i="2"/>
  <c r="E16" i="2"/>
  <c r="D28" i="2"/>
  <c r="D26" i="2"/>
  <c r="D25" i="2"/>
  <c r="F29" i="2"/>
  <c r="F28" i="2"/>
  <c r="F25" i="2"/>
  <c r="E30" i="2"/>
  <c r="E29" i="2"/>
  <c r="E25" i="2"/>
  <c r="G30" i="2" l="1"/>
  <c r="G29" i="2"/>
  <c r="G28" i="2"/>
  <c r="BS1" i="3"/>
  <c r="D28" i="3"/>
  <c r="D27" i="3"/>
  <c r="E29" i="3"/>
  <c r="E10" i="3"/>
  <c r="E28" i="3"/>
  <c r="D29" i="3"/>
  <c r="D30" i="3"/>
  <c r="F30" i="3"/>
  <c r="F26" i="3"/>
  <c r="E20" i="3"/>
  <c r="E27" i="3"/>
  <c r="F29" i="3"/>
  <c r="E30" i="3"/>
  <c r="E25" i="3"/>
  <c r="E26" i="3"/>
  <c r="F28" i="3"/>
  <c r="G30" i="3" l="1"/>
  <c r="G29" i="3"/>
  <c r="D21" i="2"/>
  <c r="D31" i="2"/>
  <c r="D11" i="2"/>
  <c r="G20" i="2"/>
  <c r="D16" i="2"/>
  <c r="G27" i="2"/>
  <c r="G26" i="2"/>
  <c r="G25" i="2"/>
  <c r="BR35" i="2" l="1"/>
  <c r="BR57" i="2"/>
  <c r="BR43" i="2"/>
  <c r="BR20" i="2"/>
  <c r="BR9" i="2"/>
  <c r="BR21" i="2"/>
  <c r="BR13" i="2"/>
  <c r="BR27" i="2"/>
  <c r="BR10" i="2"/>
  <c r="BR53" i="2"/>
  <c r="BR51" i="2"/>
  <c r="BR16" i="2"/>
  <c r="BR34" i="2"/>
  <c r="BR41" i="2"/>
  <c r="BR49" i="2"/>
  <c r="BR29" i="2"/>
  <c r="BR12" i="2"/>
  <c r="BR31" i="2"/>
  <c r="BR44" i="2"/>
  <c r="BR36" i="2"/>
  <c r="BR7" i="2"/>
  <c r="BR24" i="2"/>
  <c r="BR37" i="2"/>
  <c r="BR5" i="2"/>
  <c r="BR38" i="2"/>
  <c r="BR19" i="2"/>
  <c r="BR52" i="2"/>
  <c r="BR39" i="2"/>
  <c r="BR6" i="2"/>
  <c r="BR56" i="2"/>
  <c r="BR22" i="2"/>
  <c r="BR8" i="2"/>
  <c r="BR11" i="2"/>
  <c r="BR48" i="2"/>
  <c r="BR14" i="2"/>
  <c r="BR33" i="2"/>
  <c r="BR50" i="2"/>
  <c r="BR55" i="2"/>
  <c r="BR4" i="2"/>
  <c r="BR54" i="2"/>
  <c r="BR30" i="2"/>
  <c r="BR26" i="2"/>
  <c r="BR47" i="2"/>
  <c r="BR17" i="2"/>
  <c r="BR46" i="2"/>
  <c r="BR42" i="2"/>
  <c r="BR45" i="2"/>
  <c r="BR23" i="2"/>
  <c r="BR18" i="2"/>
  <c r="BR28" i="2"/>
  <c r="BR40" i="2"/>
  <c r="BR25" i="2"/>
  <c r="BR15" i="2"/>
  <c r="BS39" i="2"/>
  <c r="BS26" i="2"/>
  <c r="BS55" i="2"/>
  <c r="BS9" i="2"/>
  <c r="BS11" i="2"/>
  <c r="BS20" i="2"/>
  <c r="BS56" i="2"/>
  <c r="BS37" i="2"/>
  <c r="BS13" i="2"/>
  <c r="BS14" i="2"/>
  <c r="BS30" i="2"/>
  <c r="BS18" i="2"/>
  <c r="BS22" i="2"/>
  <c r="BS33" i="2"/>
  <c r="BS34" i="2"/>
  <c r="BS31" i="2"/>
  <c r="BS46" i="2"/>
  <c r="BS50" i="2"/>
  <c r="BS4" i="2"/>
  <c r="BS40" i="2"/>
  <c r="BS43" i="2"/>
  <c r="BS25" i="2"/>
  <c r="BS47" i="2"/>
  <c r="BS57" i="2"/>
  <c r="BS24" i="2"/>
  <c r="BS17" i="2"/>
  <c r="BS12" i="2"/>
  <c r="BS49" i="2"/>
  <c r="BS51" i="2"/>
  <c r="BS36" i="2"/>
  <c r="BS28" i="2"/>
  <c r="BS10" i="2"/>
  <c r="BS54" i="2"/>
  <c r="BS27" i="2"/>
  <c r="BS16" i="2"/>
  <c r="BS44" i="2"/>
  <c r="BS53" i="2"/>
  <c r="BS41" i="2"/>
  <c r="BS35" i="2"/>
  <c r="BS6" i="2"/>
  <c r="BS52" i="2"/>
  <c r="BS38" i="2"/>
  <c r="BS23" i="2"/>
  <c r="BS29" i="2"/>
  <c r="BS45" i="2"/>
  <c r="BS21" i="2"/>
  <c r="BS5" i="2"/>
  <c r="BS15" i="2"/>
  <c r="BS7" i="2"/>
  <c r="BS19" i="2"/>
  <c r="BS8" i="2"/>
  <c r="BS48" i="2"/>
  <c r="BS42" i="2"/>
  <c r="BQ39" i="2"/>
  <c r="BQ19" i="2"/>
  <c r="BQ52" i="2"/>
  <c r="BQ30" i="2"/>
  <c r="BQ47" i="2"/>
  <c r="BQ18" i="2"/>
  <c r="BQ37" i="2"/>
  <c r="BQ43" i="2"/>
  <c r="BQ34" i="2"/>
  <c r="BQ51" i="2"/>
  <c r="BQ13" i="2"/>
  <c r="BQ10" i="2"/>
  <c r="BQ6" i="2"/>
  <c r="BQ9" i="2"/>
  <c r="BQ8" i="2"/>
  <c r="BQ29" i="2"/>
  <c r="BQ46" i="2"/>
  <c r="BQ22" i="2"/>
  <c r="BQ31" i="2"/>
  <c r="BQ56" i="2"/>
  <c r="BQ32" i="2"/>
  <c r="BQ50" i="2"/>
  <c r="BQ49" i="2"/>
  <c r="BQ42" i="2"/>
  <c r="BQ28" i="2"/>
  <c r="BQ17" i="2"/>
  <c r="BQ12" i="2"/>
  <c r="BQ33" i="2"/>
  <c r="BQ21" i="2"/>
  <c r="BQ15" i="2"/>
  <c r="BQ20" i="2"/>
  <c r="BQ24" i="2"/>
  <c r="BQ35" i="2"/>
  <c r="BQ38" i="2"/>
  <c r="BQ41" i="2"/>
  <c r="BQ26" i="2"/>
  <c r="BQ16" i="2"/>
  <c r="BQ11" i="2"/>
  <c r="BQ7" i="2"/>
  <c r="BQ57" i="2"/>
  <c r="BQ36" i="2"/>
  <c r="BQ14" i="2"/>
  <c r="BQ5" i="2"/>
  <c r="BQ25" i="2"/>
  <c r="BQ45" i="2"/>
  <c r="BQ27" i="2"/>
  <c r="BQ54" i="2"/>
  <c r="BQ40" i="2"/>
  <c r="BQ53" i="2"/>
  <c r="BQ44" i="2"/>
  <c r="BQ55" i="2"/>
  <c r="BQ23" i="2"/>
  <c r="BQ48" i="2"/>
  <c r="BQ4" i="2"/>
  <c r="BT37" i="2"/>
  <c r="BT22" i="2"/>
  <c r="BT27" i="2"/>
  <c r="BT24" i="2"/>
  <c r="BT42" i="2"/>
  <c r="BT30" i="2"/>
  <c r="BT17" i="2"/>
  <c r="BT11" i="2"/>
  <c r="BT6" i="2"/>
  <c r="BT36" i="2"/>
  <c r="BT13" i="2"/>
  <c r="BT12" i="2"/>
  <c r="BT47" i="2"/>
  <c r="BT20" i="2"/>
  <c r="BT49" i="2"/>
  <c r="BT46" i="2"/>
  <c r="BT52" i="2"/>
  <c r="BT43" i="2"/>
  <c r="BT50" i="2"/>
  <c r="BT44" i="2"/>
  <c r="BT10" i="2"/>
  <c r="BT48" i="2"/>
  <c r="BT39" i="2"/>
  <c r="BT8" i="2"/>
  <c r="BT35" i="2"/>
  <c r="BT41" i="2"/>
  <c r="BT54" i="2"/>
  <c r="BT56" i="2"/>
  <c r="BT38" i="2"/>
  <c r="BT9" i="2"/>
  <c r="BT16" i="2"/>
  <c r="BT55" i="2"/>
  <c r="BT33" i="2"/>
  <c r="BT34" i="2"/>
  <c r="BT15" i="2"/>
  <c r="BT25" i="2"/>
  <c r="BT5" i="2"/>
  <c r="BT4" i="2"/>
  <c r="BT57" i="2"/>
  <c r="BT45" i="2"/>
  <c r="BT29" i="2"/>
  <c r="BT31" i="2"/>
  <c r="BT18" i="2"/>
  <c r="BT40" i="2"/>
  <c r="BT26" i="2"/>
  <c r="BT21" i="2"/>
  <c r="BT51" i="2"/>
  <c r="BT28" i="2"/>
  <c r="BT19" i="2"/>
  <c r="BT53" i="2"/>
  <c r="BT7" i="2"/>
  <c r="BT23" i="2"/>
  <c r="G12" i="3"/>
  <c r="D26" i="3"/>
  <c r="E12" i="2"/>
  <c r="D20" i="3"/>
  <c r="E10" i="2"/>
  <c r="G12" i="2"/>
  <c r="D25" i="3"/>
  <c r="D21" i="3" l="1"/>
  <c r="D11" i="3"/>
  <c r="D31" i="3"/>
  <c r="F25" i="3"/>
  <c r="F27" i="3"/>
  <c r="F20" i="3"/>
  <c r="G16" i="3"/>
  <c r="G25" i="3" l="1"/>
  <c r="G20" i="3"/>
  <c r="G27" i="3"/>
  <c r="E16" i="3"/>
  <c r="E12" i="3"/>
  <c r="D16" i="3" l="1"/>
  <c r="G28" i="3"/>
  <c r="G26" i="3"/>
</calcChain>
</file>

<file path=xl/sharedStrings.xml><?xml version="1.0" encoding="utf-8"?>
<sst xmlns="http://schemas.openxmlformats.org/spreadsheetml/2006/main" count="1273" uniqueCount="108">
  <si>
    <t>OFERTA</t>
  </si>
  <si>
    <t>Curso</t>
  </si>
  <si>
    <t>Duração Meses</t>
  </si>
  <si>
    <t>Nº Parcelas</t>
  </si>
  <si>
    <t>Humanas</t>
  </si>
  <si>
    <t>Saúde</t>
  </si>
  <si>
    <t>Exatas</t>
  </si>
  <si>
    <t>Negócios</t>
  </si>
  <si>
    <t>SEM OFERTA</t>
  </si>
  <si>
    <t>CURSO</t>
  </si>
  <si>
    <t>UNIFAEL</t>
  </si>
  <si>
    <t>UNG</t>
  </si>
  <si>
    <t>UNINASSAU</t>
  </si>
  <si>
    <t>UNAMA</t>
  </si>
  <si>
    <t>VALOR NORMAL</t>
  </si>
  <si>
    <t>DESCONTO</t>
  </si>
  <si>
    <t>ADMINISTRAÇÃO</t>
  </si>
  <si>
    <t>ARQUITETURA E URBANISMO</t>
  </si>
  <si>
    <t>BIOMEDICINA</t>
  </si>
  <si>
    <t>CIÊNCIAS AERONÁUTICAS</t>
  </si>
  <si>
    <t>CIÊNCIAS BIOLÓGICAS - LICENCIATURA</t>
  </si>
  <si>
    <t>CIÊNCIAS CONTÁBEIS</t>
  </si>
  <si>
    <t>CIÊNCIAS ECONÔMICAS</t>
  </si>
  <si>
    <t>EDUCAÇÃO ESPECIAL - LICENCIATURA</t>
  </si>
  <si>
    <t>EDUCAÇÃO FÍSICA - BACHARELADO</t>
  </si>
  <si>
    <t>EDUCAÇÃO FÍSICA - LICENCIATURA</t>
  </si>
  <si>
    <t>ENFERMAGEM</t>
  </si>
  <si>
    <t>ENGENHARIA CIVIL</t>
  </si>
  <si>
    <t>ENGENHARIA DE PRODUÇÃO</t>
  </si>
  <si>
    <t>ENGENHARIA ELÉTRICA</t>
  </si>
  <si>
    <t>ENGENHARIA MECÂNICA</t>
  </si>
  <si>
    <t>FARMÁCIA</t>
  </si>
  <si>
    <t>FISIOTERAPIA</t>
  </si>
  <si>
    <t>LETRAS - ESPANHOL</t>
  </si>
  <si>
    <t>LETRAS - INGLÊS</t>
  </si>
  <si>
    <t>LETRAS - PORTUGUÊS</t>
  </si>
  <si>
    <t>MATEMÁTICA</t>
  </si>
  <si>
    <t>NUTRIÇÃO</t>
  </si>
  <si>
    <t>PEDAGOGIA</t>
  </si>
  <si>
    <t>SERVIÇO SOCIAL</t>
  </si>
  <si>
    <t>TEOLOGIA</t>
  </si>
  <si>
    <t>TERAPIA OCUPACIONAL</t>
  </si>
  <si>
    <t>MENSALIDADE</t>
  </si>
  <si>
    <t>VALOR OFERTADO NO SITE</t>
  </si>
  <si>
    <t>VALOR DISPONÍVEL SGP DO POLO</t>
  </si>
  <si>
    <t>Selecione a Marca ➜</t>
  </si>
  <si>
    <t>Selecione o Curso ➜</t>
  </si>
  <si>
    <t>Disponibilidade ➜</t>
  </si>
  <si>
    <t>Duração Meses ➜</t>
  </si>
  <si>
    <t>MARCAS</t>
  </si>
  <si>
    <t>SERIE</t>
  </si>
  <si>
    <t>ÁREA</t>
  </si>
  <si>
    <t>Área do Curso ➜</t>
  </si>
  <si>
    <t>%  SITE</t>
  </si>
  <si>
    <t>$ SITE</t>
  </si>
  <si>
    <t>$ NORMAL</t>
  </si>
  <si>
    <t xml:space="preserve"> PARCELAS</t>
  </si>
  <si>
    <t>PARCELAS</t>
  </si>
  <si>
    <r>
      <t xml:space="preserve">MATRÍCULA 
</t>
    </r>
    <r>
      <rPr>
        <b/>
        <sz val="9"/>
        <color theme="1"/>
        <rFont val="Segoe UI"/>
        <family val="2"/>
      </rPr>
      <t>(1ª Parcela)</t>
    </r>
  </si>
  <si>
    <t xml:space="preserve">Simulador de Preços
</t>
  </si>
  <si>
    <t>GRADUAÇÃO EAD - DIGITAL</t>
  </si>
  <si>
    <t>UNIFAEL.</t>
  </si>
  <si>
    <t>UNAMA.</t>
  </si>
  <si>
    <t>UNG.</t>
  </si>
  <si>
    <t>UNINASSAU.</t>
  </si>
  <si>
    <t>GRADUAÇÃO EAD - AO VIVO</t>
  </si>
  <si>
    <t>COM OFERTA</t>
  </si>
  <si>
    <t>SUPERIOR DE TECNOLOGIA EM GESTÃO COMERCIAL</t>
  </si>
  <si>
    <t>SUPERIOR DE TECNOLOGIA EM GESTÃO DA QUALIDADE</t>
  </si>
  <si>
    <t>SUPERIOR DE TECNOLOGIA EM GESTÃO DE RECURSOS HUMANOS</t>
  </si>
  <si>
    <t>SUPERIOR DE TECNOLOGIA EM GESTÃO FINANCEIRA</t>
  </si>
  <si>
    <t>SUPERIOR DE TECNOLOGIA EM LOGÍSTICA</t>
  </si>
  <si>
    <t>SUPERIOR DE TECNOLOGIA EM MARKETING</t>
  </si>
  <si>
    <t>SUPERIOR DE TECNOLOGIA EM PROCESSOS GERENCIAIS</t>
  </si>
  <si>
    <t>SUPERIOR DE TECNOLOGIA EM ANÁLISE E DESENVOLVIMENTO DE SISTEMAS</t>
  </si>
  <si>
    <t>SUPERIOR DE TECNOLOGIA EM GESTÃO AMBIENTAL</t>
  </si>
  <si>
    <t>SUPERIOR DE TECNOLOGIA EM GESTÃO HOSPITALAR</t>
  </si>
  <si>
    <t>SUPERIOR DE TECNOLOGIA EM GESTÃO PÚBLICA</t>
  </si>
  <si>
    <t>SUPERIOR DE TECNOLOGIA EM ESTÉTICA E COSMÉTICA</t>
  </si>
  <si>
    <t>SUPERIOR DE TECNOLOGIA EM DESIGN DE INTERIORES</t>
  </si>
  <si>
    <t>SUPERIOR DE TECNOLOGIA EM GESTÃO DE SERVIÇOS JURÍDICOS E NOTARIAIS</t>
  </si>
  <si>
    <t>SUPERIOR DE TECNOLOGIA EM CIÊNCIA DE DADOS</t>
  </si>
  <si>
    <t>SUPERIOR DE TECNOLOGIA EM EMPREENDEDORISMO DIGITAL</t>
  </si>
  <si>
    <t>SUPERIOR DE TECNOLOGIA EM PODOLOGIA</t>
  </si>
  <si>
    <t>HISTÓRIA</t>
  </si>
  <si>
    <t>SUPERIOR DE TECNOLOGIA EM SEGURANÇA PÚBLICA</t>
  </si>
  <si>
    <t>GEOGRAFIA</t>
  </si>
  <si>
    <t>SUPERIOR DE TECNOLOGIA EM GESTÃO DA TECNOLOGIA DA INFORMAÇÃO</t>
  </si>
  <si>
    <t>SUPERIOR DE TECNOLOGIA EM GESTÃO DE TRÂNSITO</t>
  </si>
  <si>
    <t>SUPERIOR DE TECNOLOGIA EM E-COMMERCE</t>
  </si>
  <si>
    <t>SUPERIOR DE TECNOLOGIA EM NEGÓCIOS IMOBILIÁRIOS</t>
  </si>
  <si>
    <t>SUPERIOR DE TECNOLOGIA EM GASTRONOMIA</t>
  </si>
  <si>
    <t>▶ Dezembro 2024 - CAMPANHA REGULAR</t>
  </si>
  <si>
    <t>DURAÇÃO</t>
  </si>
  <si>
    <t>Nº PARCELAS</t>
  </si>
  <si>
    <t>TODOS OS CURSOS</t>
  </si>
  <si>
    <t xml:space="preserve">UNAMA </t>
  </si>
  <si>
    <t>SUPERIOR DE TECNOLOGIA EM JOGOS DIGITAIS</t>
  </si>
  <si>
    <t>SUPERIOR DE TECNOLOGIA EM SEGURANÇA DA INFORMAÇÃO</t>
  </si>
  <si>
    <t>SUPERIOR DE TECNOLOGIA EM BANCO DE DADOS</t>
  </si>
  <si>
    <t xml:space="preserve">5 %  SGP </t>
  </si>
  <si>
    <t>$ SGP 5%</t>
  </si>
  <si>
    <t xml:space="preserve">10 %  SGP </t>
  </si>
  <si>
    <t>$ SGP 10 %</t>
  </si>
  <si>
    <t>5%  SGP</t>
  </si>
  <si>
    <t>10%  SGP</t>
  </si>
  <si>
    <t>$ SGP 10%</t>
  </si>
  <si>
    <t>Versão 2
02-12-2024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</si>
</sst>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"/>
    <numFmt numFmtId="165" formatCode="0.0%"/>
    <numFmt numFmtId="166" formatCode="&quot;R$&quot;\ #,##0.00;[Red]&quot;R$&quot;\ #,##0.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Segoe UI"/>
      <family val="2"/>
    </font>
    <font>
      <sz val="11"/>
      <color theme="1"/>
      <name val="Arial Nova Cond"/>
      <family val="2"/>
    </font>
    <font>
      <b/>
      <sz val="12"/>
      <color theme="0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theme="1"/>
      <name val="Segoe UI"/>
      <family val="2"/>
    </font>
    <font>
      <b/>
      <sz val="11"/>
      <color theme="0"/>
      <name val="Segoe UI"/>
      <family val="2"/>
    </font>
    <font>
      <sz val="10"/>
      <color rgb="FFFF0000"/>
      <name val="Aptos Narrow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b/>
      <sz val="24"/>
      <color theme="0"/>
      <name val="Segoe UI"/>
      <family val="2"/>
    </font>
    <font>
      <b/>
      <sz val="14"/>
      <color rgb="FFFFFF00"/>
      <name val="Segoe UI"/>
      <family val="2"/>
    </font>
    <font>
      <b/>
      <sz val="12"/>
      <color rgb="FFFFFF00"/>
      <name val="Segoe UI"/>
      <family val="2"/>
    </font>
    <font>
      <sz val="14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0"/>
      <color theme="0"/>
      <name val="Segoe UI"/>
      <family val="2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0"/>
      <name val="Segoe UI"/>
      <family val="2"/>
    </font>
    <font>
      <sz val="8"/>
      <color theme="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8999908444471571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6" tint="-0.249977111117893"/>
      </left>
      <right style="hair">
        <color theme="6" tint="-0.249977111117893"/>
      </right>
      <top style="hair">
        <color theme="6" tint="-0.249977111117893"/>
      </top>
      <bottom style="hair">
        <color theme="6" tint="-0.249977111117893"/>
      </bottom>
      <diagonal/>
    </border>
    <border>
      <left style="hair">
        <color theme="6" tint="-0.249977111117893"/>
      </left>
      <right/>
      <top style="hair">
        <color theme="6" tint="-0.249977111117893"/>
      </top>
      <bottom style="hair">
        <color theme="6" tint="-0.249977111117893"/>
      </bottom>
      <diagonal/>
    </border>
    <border>
      <left/>
      <right style="hair">
        <color theme="6" tint="-0.249977111117893"/>
      </right>
      <top style="hair">
        <color theme="6" tint="-0.249977111117893"/>
      </top>
      <bottom style="hair">
        <color theme="6" tint="-0.249977111117893"/>
      </bottom>
      <diagonal/>
    </border>
    <border>
      <left style="medium">
        <color indexed="64"/>
      </left>
      <right/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hair">
        <color theme="4" tint="-0.499984740745262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/>
      <top/>
      <bottom style="hair">
        <color theme="6" tint="-0.249977111117893"/>
      </bottom>
      <diagonal/>
    </border>
    <border>
      <left/>
      <right/>
      <top/>
      <bottom style="hair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12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wrapText="1"/>
    </xf>
    <xf numFmtId="0" fontId="0" fillId="3" borderId="0" xfId="0" applyFill="1"/>
    <xf numFmtId="9" fontId="11" fillId="2" borderId="4" xfId="1" applyFont="1" applyFill="1" applyBorder="1" applyAlignment="1">
      <alignment horizontal="center" vertical="center"/>
    </xf>
    <xf numFmtId="3" fontId="0" fillId="3" borderId="0" xfId="1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2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horizontal="center"/>
    </xf>
    <xf numFmtId="3" fontId="11" fillId="2" borderId="4" xfId="1" applyNumberFormat="1" applyFont="1" applyFill="1" applyBorder="1" applyAlignment="1">
      <alignment horizontal="center" vertical="center"/>
    </xf>
    <xf numFmtId="164" fontId="11" fillId="2" borderId="4" xfId="1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7" xfId="0" applyBorder="1"/>
    <xf numFmtId="0" fontId="3" fillId="3" borderId="0" xfId="0" applyFont="1" applyFill="1"/>
    <xf numFmtId="0" fontId="14" fillId="3" borderId="0" xfId="0" applyFont="1" applyFill="1" applyAlignment="1">
      <alignment vertical="top"/>
    </xf>
    <xf numFmtId="164" fontId="11" fillId="3" borderId="0" xfId="1" applyNumberFormat="1" applyFont="1" applyFill="1" applyBorder="1" applyAlignment="1">
      <alignment horizontal="center" vertical="center"/>
    </xf>
    <xf numFmtId="3" fontId="11" fillId="3" borderId="0" xfId="1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6" fillId="3" borderId="0" xfId="0" applyFont="1" applyFill="1"/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1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indent="6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0" fontId="6" fillId="3" borderId="12" xfId="0" applyFont="1" applyFill="1" applyBorder="1"/>
    <xf numFmtId="0" fontId="0" fillId="3" borderId="14" xfId="0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/>
    <xf numFmtId="3" fontId="0" fillId="2" borderId="16" xfId="1" applyNumberFormat="1" applyFont="1" applyFill="1" applyBorder="1" applyAlignment="1">
      <alignment horizontal="left" indent="1"/>
    </xf>
    <xf numFmtId="0" fontId="20" fillId="2" borderId="0" xfId="0" applyFont="1" applyFill="1"/>
    <xf numFmtId="0" fontId="20" fillId="0" borderId="0" xfId="0" applyFont="1" applyAlignment="1">
      <alignment vertical="center"/>
    </xf>
    <xf numFmtId="0" fontId="0" fillId="5" borderId="17" xfId="0" applyFill="1" applyBorder="1" applyAlignment="1">
      <alignment wrapText="1"/>
    </xf>
    <xf numFmtId="0" fontId="0" fillId="3" borderId="18" xfId="0" applyFill="1" applyBorder="1"/>
    <xf numFmtId="0" fontId="0" fillId="5" borderId="17" xfId="0" applyFill="1" applyBorder="1"/>
    <xf numFmtId="0" fontId="0" fillId="3" borderId="18" xfId="0" applyFill="1" applyBorder="1" applyAlignment="1">
      <alignment wrapText="1"/>
    </xf>
    <xf numFmtId="0" fontId="13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3" fontId="0" fillId="2" borderId="19" xfId="1" applyNumberFormat="1" applyFont="1" applyFill="1" applyBorder="1" applyAlignment="1">
      <alignment horizontal="left" indent="1"/>
    </xf>
    <xf numFmtId="3" fontId="11" fillId="2" borderId="20" xfId="1" applyNumberFormat="1" applyFont="1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6" fillId="5" borderId="17" xfId="0" applyFont="1" applyFill="1" applyBorder="1"/>
    <xf numFmtId="0" fontId="6" fillId="3" borderId="18" xfId="0" applyFont="1" applyFill="1" applyBorder="1"/>
    <xf numFmtId="0" fontId="6" fillId="5" borderId="17" xfId="0" applyFont="1" applyFill="1" applyBorder="1" applyAlignment="1">
      <alignment vertical="center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3" borderId="22" xfId="0" applyFill="1" applyBorder="1"/>
    <xf numFmtId="0" fontId="0" fillId="5" borderId="11" xfId="0" applyFill="1" applyBorder="1" applyAlignment="1">
      <alignment wrapText="1"/>
    </xf>
    <xf numFmtId="0" fontId="0" fillId="5" borderId="11" xfId="0" applyFill="1" applyBorder="1"/>
    <xf numFmtId="0" fontId="0" fillId="5" borderId="11" xfId="0" applyFill="1" applyBorder="1" applyAlignment="1">
      <alignment vertical="center"/>
    </xf>
    <xf numFmtId="0" fontId="6" fillId="5" borderId="11" xfId="0" applyFont="1" applyFill="1" applyBorder="1"/>
    <xf numFmtId="0" fontId="6" fillId="5" borderId="11" xfId="0" applyFont="1" applyFill="1" applyBorder="1" applyAlignment="1">
      <alignment vertical="center"/>
    </xf>
    <xf numFmtId="165" fontId="11" fillId="2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9" fontId="11" fillId="0" borderId="0" xfId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" fontId="11" fillId="0" borderId="0" xfId="1" applyNumberFormat="1" applyFont="1" applyFill="1" applyBorder="1" applyAlignment="1">
      <alignment horizontal="center" vertical="center"/>
    </xf>
    <xf numFmtId="1" fontId="11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3" fillId="0" borderId="0" xfId="0" applyFont="1"/>
    <xf numFmtId="0" fontId="23" fillId="0" borderId="0" xfId="0" applyFont="1" applyAlignment="1">
      <alignment vertical="center"/>
    </xf>
    <xf numFmtId="9" fontId="23" fillId="0" borderId="0" xfId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9" fontId="11" fillId="0" borderId="0" xfId="1" applyFont="1" applyFill="1" applyBorder="1" applyAlignment="1">
      <alignment horizontal="center" vertical="center" wrapText="1"/>
    </xf>
    <xf numFmtId="9" fontId="25" fillId="0" borderId="0" xfId="1" applyFont="1" applyFill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9" fontId="25" fillId="0" borderId="0" xfId="1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horizontal="center" vertical="center" wrapText="1"/>
    </xf>
    <xf numFmtId="0" fontId="9" fillId="0" borderId="0" xfId="0" applyFont="1"/>
    <xf numFmtId="4" fontId="9" fillId="0" borderId="0" xfId="0" applyNumberFormat="1" applyFont="1"/>
    <xf numFmtId="165" fontId="26" fillId="0" borderId="23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1" fontId="11" fillId="0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3" fontId="11" fillId="0" borderId="0" xfId="1" applyNumberFormat="1" applyFont="1" applyFill="1" applyBorder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4" fillId="6" borderId="0" xfId="0" applyFont="1" applyFill="1"/>
    <xf numFmtId="0" fontId="4" fillId="7" borderId="0" xfId="0" applyFont="1" applyFill="1"/>
    <xf numFmtId="0" fontId="2" fillId="8" borderId="0" xfId="0" applyFont="1" applyFill="1"/>
    <xf numFmtId="0" fontId="0" fillId="9" borderId="0" xfId="0" applyFill="1"/>
    <xf numFmtId="0" fontId="4" fillId="6" borderId="24" xfId="0" applyFont="1" applyFill="1" applyBorder="1"/>
    <xf numFmtId="0" fontId="4" fillId="6" borderId="25" xfId="0" applyFont="1" applyFill="1" applyBorder="1"/>
    <xf numFmtId="0" fontId="4" fillId="6" borderId="26" xfId="0" applyFont="1" applyFill="1" applyBorder="1"/>
    <xf numFmtId="0" fontId="4" fillId="2" borderId="0" xfId="0" applyFont="1" applyFill="1"/>
    <xf numFmtId="0" fontId="4" fillId="10" borderId="24" xfId="0" applyFont="1" applyFill="1" applyBorder="1"/>
    <xf numFmtId="0" fontId="4" fillId="10" borderId="25" xfId="0" applyFont="1" applyFill="1" applyBorder="1"/>
    <xf numFmtId="0" fontId="4" fillId="10" borderId="26" xfId="0" applyFont="1" applyFill="1" applyBorder="1"/>
    <xf numFmtId="0" fontId="2" fillId="8" borderId="24" xfId="0" applyFont="1" applyFill="1" applyBorder="1"/>
    <xf numFmtId="0" fontId="2" fillId="8" borderId="25" xfId="0" applyFont="1" applyFill="1" applyBorder="1"/>
    <xf numFmtId="0" fontId="2" fillId="8" borderId="26" xfId="0" applyFont="1" applyFill="1" applyBorder="1"/>
    <xf numFmtId="0" fontId="4" fillId="9" borderId="24" xfId="0" applyFont="1" applyFill="1" applyBorder="1"/>
    <xf numFmtId="0" fontId="4" fillId="9" borderId="25" xfId="0" applyFont="1" applyFill="1" applyBorder="1"/>
    <xf numFmtId="0" fontId="4" fillId="9" borderId="26" xfId="0" applyFont="1" applyFill="1" applyBorder="1"/>
    <xf numFmtId="0" fontId="0" fillId="0" borderId="0" xfId="0" applyAlignment="1">
      <alignment horizontal="right"/>
    </xf>
    <xf numFmtId="0" fontId="2" fillId="11" borderId="0" xfId="0" applyFont="1" applyFill="1" applyAlignment="1">
      <alignment horizontal="left"/>
    </xf>
    <xf numFmtId="0" fontId="2" fillId="11" borderId="27" xfId="0" applyFont="1" applyFill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28" xfId="0" applyBorder="1"/>
    <xf numFmtId="0" fontId="0" fillId="0" borderId="2" xfId="0" applyBorder="1"/>
    <xf numFmtId="0" fontId="0" fillId="0" borderId="28" xfId="0" applyBorder="1" applyAlignment="1">
      <alignment horizontal="left"/>
    </xf>
    <xf numFmtId="0" fontId="0" fillId="0" borderId="30" xfId="0" applyBorder="1" applyAlignment="1">
      <alignment horizontal="center"/>
    </xf>
    <xf numFmtId="0" fontId="3" fillId="0" borderId="28" xfId="0" applyFont="1" applyBorder="1"/>
    <xf numFmtId="0" fontId="3" fillId="0" borderId="3" xfId="0" applyFont="1" applyBorder="1"/>
    <xf numFmtId="0" fontId="3" fillId="0" borderId="2" xfId="0" applyFont="1" applyBorder="1"/>
    <xf numFmtId="0" fontId="3" fillId="0" borderId="31" xfId="0" applyFont="1" applyBorder="1"/>
    <xf numFmtId="0" fontId="0" fillId="0" borderId="3" xfId="0" applyBorder="1"/>
    <xf numFmtId="166" fontId="0" fillId="0" borderId="0" xfId="0" applyNumberFormat="1"/>
    <xf numFmtId="166" fontId="4" fillId="6" borderId="25" xfId="0" applyNumberFormat="1" applyFont="1" applyFill="1" applyBorder="1"/>
    <xf numFmtId="166" fontId="0" fillId="0" borderId="2" xfId="0" applyNumberFormat="1" applyBorder="1"/>
    <xf numFmtId="166" fontId="3" fillId="0" borderId="3" xfId="0" applyNumberFormat="1" applyFont="1" applyBorder="1"/>
    <xf numFmtId="9" fontId="0" fillId="0" borderId="0" xfId="1" applyFont="1"/>
    <xf numFmtId="9" fontId="4" fillId="6" borderId="25" xfId="1" applyFont="1" applyFill="1" applyBorder="1"/>
    <xf numFmtId="9" fontId="0" fillId="0" borderId="2" xfId="1" applyFont="1" applyBorder="1"/>
    <xf numFmtId="164" fontId="0" fillId="0" borderId="0" xfId="0" applyNumberFormat="1"/>
    <xf numFmtId="164" fontId="4" fillId="6" borderId="25" xfId="0" applyNumberFormat="1" applyFont="1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29" xfId="0" applyNumberFormat="1" applyBorder="1"/>
    <xf numFmtId="164" fontId="0" fillId="0" borderId="32" xfId="0" applyNumberFormat="1" applyBorder="1"/>
    <xf numFmtId="9" fontId="0" fillId="0" borderId="2" xfId="0" applyNumberFormat="1" applyBorder="1"/>
    <xf numFmtId="9" fontId="3" fillId="0" borderId="3" xfId="0" applyNumberFormat="1" applyFont="1" applyBorder="1"/>
    <xf numFmtId="164" fontId="3" fillId="0" borderId="3" xfId="0" applyNumberFormat="1" applyFont="1" applyBorder="1"/>
    <xf numFmtId="166" fontId="0" fillId="0" borderId="3" xfId="0" applyNumberFormat="1" applyBorder="1"/>
    <xf numFmtId="9" fontId="0" fillId="0" borderId="3" xfId="0" applyNumberFormat="1" applyBorder="1"/>
    <xf numFmtId="166" fontId="3" fillId="0" borderId="2" xfId="0" applyNumberFormat="1" applyFont="1" applyBorder="1"/>
    <xf numFmtId="9" fontId="3" fillId="0" borderId="2" xfId="1" applyFont="1" applyBorder="1"/>
    <xf numFmtId="164" fontId="3" fillId="0" borderId="2" xfId="0" applyNumberFormat="1" applyFont="1" applyBorder="1"/>
    <xf numFmtId="0" fontId="11" fillId="0" borderId="2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5" fillId="0" borderId="24" xfId="0" applyFont="1" applyBorder="1"/>
    <xf numFmtId="0" fontId="26" fillId="0" borderId="26" xfId="0" applyFont="1" applyBorder="1" applyAlignment="1">
      <alignment vertical="center" wrapText="1"/>
    </xf>
    <xf numFmtId="0" fontId="11" fillId="0" borderId="28" xfId="0" applyFont="1" applyBorder="1"/>
    <xf numFmtId="0" fontId="11" fillId="0" borderId="29" xfId="0" applyFont="1" applyBorder="1"/>
    <xf numFmtId="0" fontId="11" fillId="0" borderId="31" xfId="0" applyFont="1" applyBorder="1"/>
    <xf numFmtId="0" fontId="11" fillId="0" borderId="32" xfId="0" applyFont="1" applyBorder="1"/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Alignment="1">
      <alignment horizontal="left" vertical="center" wrapText="1"/>
    </xf>
    <xf numFmtId="164" fontId="25" fillId="0" borderId="1" xfId="1" applyNumberFormat="1" applyFont="1" applyFill="1" applyBorder="1" applyAlignment="1">
      <alignment vertical="center" wrapText="1"/>
    </xf>
    <xf numFmtId="0" fontId="9" fillId="0" borderId="0" xfId="0" applyFont="1" applyAlignment="1">
      <alignment horizontal="center"/>
    </xf>
    <xf numFmtId="9" fontId="11" fillId="0" borderId="0" xfId="1" applyFont="1" applyAlignment="1">
      <alignment horizontal="center" vertical="center"/>
    </xf>
    <xf numFmtId="9" fontId="11" fillId="0" borderId="0" xfId="1" applyFont="1" applyAlignment="1">
      <alignment horizontal="center" vertical="center" wrapText="1"/>
    </xf>
    <xf numFmtId="164" fontId="11" fillId="0" borderId="0" xfId="0" applyNumberFormat="1" applyFont="1" applyAlignment="1">
      <alignment vertical="center"/>
    </xf>
    <xf numFmtId="9" fontId="11" fillId="0" borderId="0" xfId="1" applyFont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17" fillId="5" borderId="8" xfId="0" applyFont="1" applyFill="1" applyBorder="1" applyAlignment="1">
      <alignment horizontal="left" vertical="top" wrapText="1" indent="8"/>
    </xf>
    <xf numFmtId="0" fontId="17" fillId="5" borderId="9" xfId="0" applyFont="1" applyFill="1" applyBorder="1" applyAlignment="1">
      <alignment horizontal="left" vertical="top" wrapText="1" indent="8"/>
    </xf>
    <xf numFmtId="0" fontId="17" fillId="5" borderId="10" xfId="0" applyFont="1" applyFill="1" applyBorder="1" applyAlignment="1">
      <alignment horizontal="left" vertical="top" wrapText="1" indent="8"/>
    </xf>
    <xf numFmtId="0" fontId="19" fillId="5" borderId="11" xfId="0" applyFont="1" applyFill="1" applyBorder="1" applyAlignment="1">
      <alignment horizontal="left" vertical="top" wrapText="1" indent="8"/>
    </xf>
    <xf numFmtId="0" fontId="19" fillId="5" borderId="0" xfId="0" applyFont="1" applyFill="1" applyAlignment="1">
      <alignment horizontal="left" vertical="top" wrapText="1" indent="8"/>
    </xf>
    <xf numFmtId="0" fontId="19" fillId="5" borderId="12" xfId="0" applyFont="1" applyFill="1" applyBorder="1" applyAlignment="1">
      <alignment horizontal="left" vertical="top" wrapText="1" indent="8"/>
    </xf>
    <xf numFmtId="0" fontId="18" fillId="5" borderId="0" xfId="0" applyFont="1" applyFill="1" applyAlignment="1">
      <alignment horizontal="center" vertical="center"/>
    </xf>
    <xf numFmtId="0" fontId="28" fillId="5" borderId="11" xfId="0" applyFont="1" applyFill="1" applyBorder="1" applyAlignment="1">
      <alignment horizontal="center" wrapText="1"/>
    </xf>
    <xf numFmtId="0" fontId="28" fillId="5" borderId="13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164" fontId="11" fillId="2" borderId="5" xfId="1" applyNumberFormat="1" applyFont="1" applyFill="1" applyBorder="1" applyAlignment="1">
      <alignment horizontal="center" vertical="center"/>
    </xf>
    <xf numFmtId="164" fontId="11" fillId="2" borderId="6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9" fontId="24" fillId="0" borderId="0" xfId="1" applyFont="1" applyFill="1" applyBorder="1" applyAlignment="1">
      <alignment horizontal="center" vertical="center"/>
    </xf>
    <xf numFmtId="0" fontId="23" fillId="0" borderId="0" xfId="0" applyFont="1" applyAlignment="1" applyProtection="1">
      <alignment horizontal="center" vertical="center"/>
      <protection locked="0"/>
    </xf>
  </cellXfs>
  <cellStyles count="3">
    <cellStyle name="Normal" xfId="0" builtinId="0"/>
    <cellStyle name="Normal 4" xfId="2" xr:uid="{2F171CEE-0B0A-45A9-BACA-8478E1739856}"/>
    <cellStyle name="Porcentagem" xfId="1" builtinId="5"/>
  </cellStyles>
  <dxfs count="189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family val="2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color auto="1"/>
        <family val="2"/>
      </font>
      <fill>
        <patternFill patternType="none">
          <bgColor auto="1"/>
        </patternFill>
      </fill>
      <alignment horizontal="general"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top style="thin">
          <color theme="4" tint="0.39997558519241921"/>
        </top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theme="5"/>
          <bgColor auto="1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3" formatCode="0%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64" formatCode="&quot;R$&quot;\ #,##0.00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2" tint="-0.89999084444715716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R$&quot;\ #,##0.00;[Red]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7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R$&quot;\ #,##0.00;[Red]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theme="9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R$&quot;\ #,##0.00;[Red]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rgb="FF00B0F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&quot;R$&quot;\ #,##0.00;[Red]&quot;R$&quot;\ 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0000"/>
      <color rgb="FFFF66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BL$1" fmlaRange="$BM$4:$BM$57" noThreeD="1" sel="11" val="9"/>
</file>

<file path=xl/ctrlProps/ctrlProp2.xml><?xml version="1.0" encoding="utf-8"?>
<formControlPr xmlns="http://schemas.microsoft.com/office/spreadsheetml/2009/9/main" objectType="Drop" dropStyle="combo" dx="22" fmlaLink="$BV$1" fmlaRange="$BW$4:$BW$7" noThreeD="1" sel="4" val="0"/>
</file>

<file path=xl/ctrlProps/ctrlProp3.xml><?xml version="1.0" encoding="utf-8"?>
<formControlPr xmlns="http://schemas.microsoft.com/office/spreadsheetml/2009/9/main" objectType="Drop" dropStyle="combo" dx="22" fmlaLink="$BR$1" fmlaRange="$BN$4:$BN$24" noThreeD="1" sel="15" val="0"/>
</file>

<file path=xl/ctrlProps/ctrlProp4.xml><?xml version="1.0" encoding="utf-8"?>
<formControlPr xmlns="http://schemas.microsoft.com/office/spreadsheetml/2009/9/main" objectType="Drop" dropStyle="combo" dx="22" fmlaLink="$BR$2" fmlaRange="$BS$4:$BS$7" noThreeD="1" sel="2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47625</xdr:rowOff>
        </xdr:from>
        <xdr:to>
          <xdr:col>6</xdr:col>
          <xdr:colOff>1819275</xdr:colOff>
          <xdr:row>7</xdr:row>
          <xdr:rowOff>333375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28575</xdr:rowOff>
    </xdr:from>
    <xdr:to>
      <xdr:col>0</xdr:col>
      <xdr:colOff>685799</xdr:colOff>
      <xdr:row>2</xdr:row>
      <xdr:rowOff>66674</xdr:rowOff>
    </xdr:to>
    <xdr:pic>
      <xdr:nvPicPr>
        <xdr:cNvPr id="4" name="Gráfico 3" descr="Documento com preenchimento sólido">
          <a:extLst>
            <a:ext uri="{FF2B5EF4-FFF2-40B4-BE49-F238E27FC236}">
              <a16:creationId xmlns:a16="http://schemas.microsoft.com/office/drawing/2014/main" id="{848512B2-4BCD-4F9C-84AF-61ABCA8EE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25" y="28575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6</xdr:col>
      <xdr:colOff>1415927</xdr:colOff>
      <xdr:row>0</xdr:row>
      <xdr:rowOff>200026</xdr:rowOff>
    </xdr:from>
    <xdr:to>
      <xdr:col>8</xdr:col>
      <xdr:colOff>298518</xdr:colOff>
      <xdr:row>1</xdr:row>
      <xdr:rowOff>180976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F555941-BD7B-02B2-9EFF-4DE44AE42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027" y="200026"/>
          <a:ext cx="911416" cy="3619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5</xdr:row>
          <xdr:rowOff>47625</xdr:rowOff>
        </xdr:from>
        <xdr:to>
          <xdr:col>6</xdr:col>
          <xdr:colOff>1819275</xdr:colOff>
          <xdr:row>5</xdr:row>
          <xdr:rowOff>333375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47625</xdr:rowOff>
        </xdr:from>
        <xdr:to>
          <xdr:col>6</xdr:col>
          <xdr:colOff>1847850</xdr:colOff>
          <xdr:row>7</xdr:row>
          <xdr:rowOff>333375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1447800</xdr:colOff>
          <xdr:row>5</xdr:row>
          <xdr:rowOff>47625</xdr:rowOff>
        </xdr:from>
        <xdr:to>
          <xdr:col>6</xdr:col>
          <xdr:colOff>1838325</xdr:colOff>
          <xdr:row>5</xdr:row>
          <xdr:rowOff>333375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</xdr:colOff>
      <xdr:row>0</xdr:row>
      <xdr:rowOff>38100</xdr:rowOff>
    </xdr:from>
    <xdr:to>
      <xdr:col>0</xdr:col>
      <xdr:colOff>676274</xdr:colOff>
      <xdr:row>2</xdr:row>
      <xdr:rowOff>85724</xdr:rowOff>
    </xdr:to>
    <xdr:pic>
      <xdr:nvPicPr>
        <xdr:cNvPr id="4" name="Gráfico 3" descr="Documento com preenchimento sólido">
          <a:extLst>
            <a:ext uri="{FF2B5EF4-FFF2-40B4-BE49-F238E27FC236}">
              <a16:creationId xmlns:a16="http://schemas.microsoft.com/office/drawing/2014/main" id="{7BDB0878-77CB-4BC6-95D8-8F0DD5FB6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8100" y="38100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6</xdr:col>
      <xdr:colOff>1438275</xdr:colOff>
      <xdr:row>0</xdr:row>
      <xdr:rowOff>190500</xdr:rowOff>
    </xdr:from>
    <xdr:to>
      <xdr:col>8</xdr:col>
      <xdr:colOff>282766</xdr:colOff>
      <xdr:row>1</xdr:row>
      <xdr:rowOff>190500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89F3C50-FDBE-457F-AC91-9A9745486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4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190500"/>
          <a:ext cx="911416" cy="3619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51657B7-2B98-4F6E-B773-50434C1BA9B1}" name="UNIFAEL" displayName="UNIFAEL" ref="L3:W57" totalsRowShown="0" headerRowDxfId="188" headerRowBorderDxfId="187" tableBorderDxfId="186" totalsRowBorderDxfId="185">
  <autoFilter ref="L3:W57" xr:uid="{851657B7-2B98-4F6E-B773-50434C1BA9B1}"/>
  <tableColumns count="12">
    <tableColumn id="1" xr3:uid="{EB4418BA-2FBD-474E-960E-FB5C9F5B1C50}" name="CURSO" dataDxfId="184"/>
    <tableColumn id="2" xr3:uid="{2E8545A2-AC85-47B3-A7E0-1940FDCD91BD}" name="OFERTA" dataDxfId="183"/>
    <tableColumn id="3" xr3:uid="{2EBF2533-6A44-4A57-AB4A-D21794A50E12}" name="ÁREA" dataDxfId="182"/>
    <tableColumn id="4" xr3:uid="{8485A390-8C7B-44E2-833D-9399DBF93DB2}" name="DURAÇÃO" dataDxfId="181"/>
    <tableColumn id="5" xr3:uid="{D95E227B-5F1B-4AE9-8E2F-3598F1B165DF}" name="Nº PARCELAS" dataDxfId="180"/>
    <tableColumn id="6" xr3:uid="{BD28C9CB-2F28-4995-8B9F-4B945F9003F1}" name="$ NORMAL" dataDxfId="179"/>
    <tableColumn id="7" xr3:uid="{59D0E4DB-B922-4A03-9547-9980EABB779A}" name="%  SITE" dataDxfId="178" dataCellStyle="Porcentagem"/>
    <tableColumn id="8" xr3:uid="{47EEDBBC-30EB-4B2E-8761-A8C544D6DD0E}" name="$ SITE" dataDxfId="177"/>
    <tableColumn id="9" xr3:uid="{1816C6F3-86F1-431A-A923-127554057A2C}" name="5 %  SGP " dataDxfId="176" dataCellStyle="Porcentagem"/>
    <tableColumn id="10" xr3:uid="{B20CB958-25D3-4160-ABF1-9EE8A7D788CC}" name="$ SGP 5%" dataDxfId="175"/>
    <tableColumn id="11" xr3:uid="{3BB3CCF1-3E28-436F-9E7E-5DFC134A81AB}" name="10 %  SGP " dataDxfId="174" dataCellStyle="Porcentagem"/>
    <tableColumn id="12" xr3:uid="{376E744B-1437-4DFB-978F-8EE52A87F229}" name="$ SGP 10 %" dataDxfId="173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02056A6-23DC-4183-9272-507598F8AF73}" name="UNINASSAU." displayName="UNINASSAU." ref="AZ3:BK24" totalsRowShown="0" headerRowDxfId="51" dataDxfId="49" headerRowBorderDxfId="50" tableBorderDxfId="48" dataCellStyle="Porcentagem">
  <autoFilter ref="AZ3:BK24" xr:uid="{102056A6-23DC-4183-9272-507598F8AF73}"/>
  <tableColumns count="12">
    <tableColumn id="1" xr3:uid="{1A12F12F-54D4-42E4-A43A-A59685DB3EDC}" name="CURSO" dataDxfId="47"/>
    <tableColumn id="9" xr3:uid="{A4FACB41-67FD-422F-9D05-D866379A3A77}" name="OFERTA" dataDxfId="46"/>
    <tableColumn id="10" xr3:uid="{EA168CEA-C1F3-43C0-BDD6-DBC2BA1BDE22}" name="ÁREA" dataDxfId="45"/>
    <tableColumn id="8" xr3:uid="{48F03B2C-685F-422B-B9B6-F211EEA41120}" name="Duração Meses" dataDxfId="44"/>
    <tableColumn id="7" xr3:uid="{441E94A7-C477-4DD5-8AF9-8FD7FD3DB442}" name="Nº Parcelas" dataDxfId="43"/>
    <tableColumn id="2" xr3:uid="{70460DF7-32AC-4D18-AD91-73C811666A16}" name="$ NORMAL" dataDxfId="42" dataCellStyle="Porcentagem"/>
    <tableColumn id="3" xr3:uid="{006FA88A-57C2-4174-9179-279433F69CAE}" name="%  SITE" dataDxfId="41" dataCellStyle="Porcentagem"/>
    <tableColumn id="4" xr3:uid="{578070D0-066C-459A-8368-9EF05B492BA1}" name="$ SITE" dataDxfId="40" dataCellStyle="Porcentagem"/>
    <tableColumn id="5" xr3:uid="{345E6254-D2C4-4CB5-BD9F-EB37FE7BBC7F}" name="5%  SGP" dataDxfId="39" dataCellStyle="Porcentagem"/>
    <tableColumn id="6" xr3:uid="{64AE8E38-C455-4832-99E5-76515F84EA8D}" name="$ SGP 5%" dataDxfId="38" dataCellStyle="Porcentagem"/>
    <tableColumn id="11" xr3:uid="{94A321AB-7FE1-45D6-A3CA-AC1DFB3939F1}" name="10%  SGP" dataDxfId="37" dataCellStyle="Porcentagem"/>
    <tableColumn id="12" xr3:uid="{D68033BC-500D-4E58-90C2-5543E87177BD}" name="$ SGP 10%" dataDxfId="36" dataCellStyle="Porcentagem"/>
  </tableColumns>
  <tableStyleInfo name="TableStyleLight13" showFirstColumn="0" showLastColumn="0" showRowStripes="1" showColumnStripes="1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47DC0A3-1AC8-4978-91C4-8E06D25C81B9}" name="Tabela1420" displayName="Tabela1420" ref="BM3:BP24" totalsRowShown="0" headerRowDxfId="35" dataDxfId="33" headerRowBorderDxfId="34" tableBorderDxfId="32">
  <autoFilter ref="BM3:BP24" xr:uid="{047DC0A3-1AC8-4978-91C4-8E06D25C81B9}"/>
  <sortState xmlns:xlrd2="http://schemas.microsoft.com/office/spreadsheetml/2017/richdata2" ref="BM4:BP24">
    <sortCondition ref="BN4:BN24"/>
  </sortState>
  <tableColumns count="4">
    <tableColumn id="1" xr3:uid="{CF235837-95D0-402C-8F62-AF90391C85E2}" name="SERIE" dataDxfId="31" dataCellStyle="Porcentagem"/>
    <tableColumn id="2" xr3:uid="{808907E3-68AF-479F-BDFA-276DE63D2225}" name="Curso" dataDxfId="30"/>
    <tableColumn id="4" xr3:uid="{DA991920-B7DF-4E49-8F20-2DB6F2C9BCAD}" name="OFERTA" dataDxfId="29"/>
    <tableColumn id="3" xr3:uid="{0467FC07-A3B4-44BC-91E6-EE8D88DAE776}" name="DURAÇÃO" dataDxfId="28"/>
  </tableColumns>
  <tableStyleInfo name="TableStyleLight9" showFirstColumn="0" showLastColumn="0" showRowStripes="1" showColumnStripes="1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2FDC83C-E80A-483D-BDBD-A3A329C9295D}" name="Tabela12" displayName="Tabela12" ref="BR3:BS7" totalsRowShown="0" headerRowDxfId="27" dataDxfId="25" headerRowBorderDxfId="26" tableBorderDxfId="24" totalsRowBorderDxfId="23">
  <autoFilter ref="BR3:BS7" xr:uid="{32FDC83C-E80A-483D-BDBD-A3A329C9295D}"/>
  <tableColumns count="2">
    <tableColumn id="1" xr3:uid="{582B430B-BC10-4203-9484-4FCD59E4FCD2}" name="SERIE" dataDxfId="22"/>
    <tableColumn id="2" xr3:uid="{CC6072AF-115C-4177-8775-E56D2B9CFCBB}" name="MARCAS" dataDxfId="2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ADE2E1-A788-44B4-933A-09FEAE38D928}" name="UNINASSAU" displayName="UNINASSAU" ref="Y3:AJ57" totalsRowShown="0" headerRowDxfId="172" headerRowBorderDxfId="171" tableBorderDxfId="170" totalsRowBorderDxfId="169">
  <autoFilter ref="Y3:AJ57" xr:uid="{53ADE2E1-A788-44B4-933A-09FEAE38D928}"/>
  <tableColumns count="12">
    <tableColumn id="1" xr3:uid="{9DD681ED-1F67-4346-964E-9F0C0D59AF15}" name="CURSO" dataDxfId="168"/>
    <tableColumn id="2" xr3:uid="{CA9DAFB4-1F11-4B93-A623-DDED1508C8F8}" name="OFERTA" dataDxfId="167"/>
    <tableColumn id="3" xr3:uid="{F057BBC9-BEE1-4FEA-A510-96D22BBAA438}" name="ÁREA" dataDxfId="166"/>
    <tableColumn id="4" xr3:uid="{393C4B23-04CA-409B-A582-4548D3447EBD}" name="DURAÇÃO" dataDxfId="165"/>
    <tableColumn id="5" xr3:uid="{936D3E85-0C7F-4F0E-8866-3E68DF99FB9E}" name="Nº PARCELAS" dataDxfId="164"/>
    <tableColumn id="6" xr3:uid="{596DEEB6-61A4-4428-B4FE-1283438D63EB}" name="$ NORMAL" dataDxfId="163"/>
    <tableColumn id="7" xr3:uid="{83694EBF-7A56-49BA-9EBF-362614218DA1}" name="%  SITE" dataDxfId="162"/>
    <tableColumn id="8" xr3:uid="{ED679297-6667-4285-8BB0-F161F36D0BC2}" name="$ SITE" dataDxfId="161"/>
    <tableColumn id="9" xr3:uid="{9BB191D2-E6DD-460D-8EB7-E31AE69F9B87}" name="5 %  SGP " dataDxfId="160"/>
    <tableColumn id="10" xr3:uid="{B70608A9-A594-48B4-AE4F-C82EA9E734D3}" name="$ SGP 5%" dataDxfId="159"/>
    <tableColumn id="11" xr3:uid="{2C290265-DD62-42B5-B359-0EB2E7B49480}" name="10 %  SGP " dataDxfId="158"/>
    <tableColumn id="12" xr3:uid="{835B2EE1-5EC0-40E8-B273-6F2640D5E51C}" name="$ SGP 10 %" dataDxfId="15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09A894-9291-47D3-AB75-41E2F1BA73C2}" name="UNAMA" displayName="UNAMA" ref="AL3:AW57" totalsRowShown="0" headerRowDxfId="156" headerRowBorderDxfId="155" tableBorderDxfId="154" totalsRowBorderDxfId="153">
  <autoFilter ref="AL3:AW57" xr:uid="{BE09A894-9291-47D3-AB75-41E2F1BA73C2}"/>
  <tableColumns count="12">
    <tableColumn id="1" xr3:uid="{71A5E790-82D8-4774-B68B-2C911F087FDC}" name="CURSO" dataDxfId="152"/>
    <tableColumn id="2" xr3:uid="{90E2BF06-5F68-49C9-B155-E5EA34F8DE52}" name="OFERTA" dataDxfId="151"/>
    <tableColumn id="3" xr3:uid="{BF82EB23-E057-4920-BC0E-FEA54B4AC775}" name="ÁREA" dataDxfId="150"/>
    <tableColumn id="4" xr3:uid="{6CCBB327-9C58-417F-81D4-51B3596E65AC}" name="DURAÇÃO" dataDxfId="149"/>
    <tableColumn id="5" xr3:uid="{ABFD85AD-F2DB-403E-9479-BD6B6C266A99}" name="Nº PARCELAS" dataDxfId="148"/>
    <tableColumn id="6" xr3:uid="{BEC5CAA0-97F6-46B7-AC71-97F5F89725FB}" name="$ NORMAL" dataDxfId="147"/>
    <tableColumn id="7" xr3:uid="{D4006F26-6120-4450-BBE4-9300ABD19B10}" name="%  SITE" dataDxfId="146"/>
    <tableColumn id="8" xr3:uid="{3721A86C-4113-4D1C-9809-A923305EC9CF}" name="$ SITE" dataDxfId="145"/>
    <tableColumn id="9" xr3:uid="{D492AAE8-97B5-4F01-844C-51FD765836E1}" name="5 %  SGP " dataDxfId="144"/>
    <tableColumn id="10" xr3:uid="{D800DF04-DCCA-4E60-9DB2-0D7E582569F4}" name="$ SGP 5%" dataDxfId="143"/>
    <tableColumn id="11" xr3:uid="{048BD861-D5A3-4280-A2BE-11DD72EA7A54}" name="10 %  SGP " dataDxfId="142"/>
    <tableColumn id="12" xr3:uid="{DE9FD0EA-31A8-4B7E-841F-5E68578F615E}" name="$ SGP 10 %" dataDxfId="14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9051DE7-F685-4A42-BC85-B6D3B846DBB2}" name="UNG" displayName="UNG" ref="AY3:BJ57" totalsRowShown="0" headerRowDxfId="140" headerRowBorderDxfId="139" tableBorderDxfId="138" totalsRowBorderDxfId="137">
  <autoFilter ref="AY3:BJ57" xr:uid="{F9051DE7-F685-4A42-BC85-B6D3B846DBB2}"/>
  <tableColumns count="12">
    <tableColumn id="1" xr3:uid="{4B67F80D-A533-45E7-B1C9-B6810A960DA1}" name="CURSO" dataDxfId="136"/>
    <tableColumn id="2" xr3:uid="{A97600A3-AFE0-445B-922C-BA58698AB47B}" name="OFERTA" dataDxfId="135"/>
    <tableColumn id="3" xr3:uid="{583F11BB-0EB3-4E44-AFE1-652436F95727}" name="ÁREA" dataDxfId="134"/>
    <tableColumn id="4" xr3:uid="{231F1BC3-5CF7-4F5E-A56E-4AE693A3AEA6}" name="DURAÇÃO" dataDxfId="133"/>
    <tableColumn id="5" xr3:uid="{2FA5CE31-8EA3-4427-BC6F-1D00AABE1CAD}" name="Nº PARCELAS" dataDxfId="132"/>
    <tableColumn id="6" xr3:uid="{20369218-9F48-49B3-8A52-4219A516A573}" name="$ NORMAL" dataDxfId="131"/>
    <tableColumn id="7" xr3:uid="{C188EBD5-5092-4B55-BAC1-F51CA6CFCCC8}" name="%  SITE" dataDxfId="130"/>
    <tableColumn id="8" xr3:uid="{F18C6690-2A78-4819-8AE5-3B67E470EAEF}" name="$ SITE" dataDxfId="129"/>
    <tableColumn id="9" xr3:uid="{316DEA6A-3BE3-459E-9B48-43A7030749AB}" name="5 %  SGP " dataDxfId="128"/>
    <tableColumn id="10" xr3:uid="{BA431765-89F2-4312-9E5F-ED290D73AE87}" name="$ SGP 5%" dataDxfId="127"/>
    <tableColumn id="11" xr3:uid="{13334F47-46A1-4734-AA6B-DE9EB8DC6977}" name="10 %  SGP " dataDxfId="126"/>
    <tableColumn id="12" xr3:uid="{87D0A356-2CC4-47FC-9D59-D02655E6FBED}" name="$ SGP 10 %" dataDxfId="12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310D73D-4C35-4A49-92CA-683A8C854E3B}" name="Tabela5" displayName="Tabela5" ref="BM3:BT57" totalsRowShown="0" headerRowDxfId="124" dataDxfId="123" tableBorderDxfId="122">
  <autoFilter ref="BM3:BT57" xr:uid="{F310D73D-4C35-4A49-92CA-683A8C854E3B}"/>
  <sortState xmlns:xlrd2="http://schemas.microsoft.com/office/spreadsheetml/2017/richdata2" ref="BM4:BT57">
    <sortCondition ref="BM4:BM57"/>
  </sortState>
  <tableColumns count="8">
    <tableColumn id="1" xr3:uid="{339AA0F9-86BD-40F2-A394-83E708880232}" name="TODOS OS CURSOS" dataDxfId="121"/>
    <tableColumn id="2" xr3:uid="{641335F8-844A-457F-B6F7-543117D9990D}" name="OFERTA" dataDxfId="120"/>
    <tableColumn id="3" xr3:uid="{93767079-45CF-4C7A-8DDF-B06F41A2D32E}" name="ÁREA" dataDxfId="119"/>
    <tableColumn id="4" xr3:uid="{09420D66-742D-4D7E-8EC3-5028EEAB4245}" name="DURAÇÃO" dataDxfId="118"/>
    <tableColumn id="5" xr3:uid="{E59EB81C-2004-4F3C-8939-86D4C08045BB}" name="UNIFAEL" dataDxfId="117">
      <calculatedColumnFormula>_xlfn.SINGLE(IFERROR(_xlfn.XLOOKUP(L4,L:L,M:M),"SEM OFERTA"))</calculatedColumnFormula>
    </tableColumn>
    <tableColumn id="6" xr3:uid="{440EE2A2-7F1F-486A-AE17-66456DC07A2E}" name="UNINASSAU" dataDxfId="116">
      <calculatedColumnFormula>IFERROR(_xlfn.XLOOKUP(BM4,Y:Y,Z:Z),"SEM OFERTA")</calculatedColumnFormula>
    </tableColumn>
    <tableColumn id="7" xr3:uid="{CA3ED3EA-EF0E-4F1F-A9A6-BFD35212BA73}" name="UNAMA " dataDxfId="115">
      <calculatedColumnFormula>IFERROR(_xlfn.XLOOKUP(BM4,AL:AL,AM:AM),"SEM OFERTA")</calculatedColumnFormula>
    </tableColumn>
    <tableColumn id="8" xr3:uid="{D5B53651-6BF3-45C0-9AFA-3632CB38611D}" name="UNG" dataDxfId="114">
      <calculatedColumnFormula>IFERROR(_xlfn.XLOOKUP(BM4,AY:AY,AZ:AZ),"SEM OFERTA")</calculatedColumnFormula>
    </tableColumn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B517DF2-03F7-42F8-B880-E14C88A10802}" name="Tabela6" displayName="Tabela6" ref="BW3:BW7" totalsRowShown="0" headerRowDxfId="113" dataDxfId="111" headerRowBorderDxfId="112" tableBorderDxfId="110">
  <autoFilter ref="BW3:BW7" xr:uid="{CB517DF2-03F7-42F8-B880-E14C88A10802}"/>
  <tableColumns count="1">
    <tableColumn id="1" xr3:uid="{E2D49587-4888-481E-ABE1-783D68AA2417}" name="MARCAS" dataDxfId="109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5DCF87-4206-4CB5-AD6E-3AD33F1C59BA}" name="UNIFAEL." displayName="UNIFAEL." ref="M3:X24" totalsRowShown="0" headerRowDxfId="108" dataDxfId="107" tableBorderDxfId="106">
  <autoFilter ref="M3:X24" xr:uid="{975DCF87-4206-4CB5-AD6E-3AD33F1C59BA}"/>
  <tableColumns count="12">
    <tableColumn id="1" xr3:uid="{BD417359-984A-45DF-B517-B9B16DFB95FF}" name="CURSO" dataDxfId="105"/>
    <tableColumn id="10" xr3:uid="{DFBFF3F9-5284-4529-981A-90DDAFEC7A2F}" name="OFERTA" dataDxfId="104"/>
    <tableColumn id="12" xr3:uid="{E3BF66DE-324D-4703-B585-C67C7DE54227}" name="ÁREA" dataDxfId="103"/>
    <tableColumn id="9" xr3:uid="{1099BCCA-E669-4614-9CE0-0F5C132F9E6F}" name="Duração Meses" dataDxfId="102"/>
    <tableColumn id="8" xr3:uid="{4762574B-3E06-440C-9AA7-A6973FEB0B8A}" name="Nº Parcelas" dataDxfId="101"/>
    <tableColumn id="2" xr3:uid="{015A4A1B-3CC1-40BA-A2C2-2B6F34D79F04}" name="$ NORMAL" dataDxfId="100"/>
    <tableColumn id="11" xr3:uid="{D4F90EFA-D5B9-4075-AA77-29E5408C6AD2}" name="%  SITE" dataDxfId="99" dataCellStyle="Porcentagem"/>
    <tableColumn id="3" xr3:uid="{CEBCF7C0-5790-4F86-9993-D0332C6A0D8E}" name="$ SITE" dataDxfId="98"/>
    <tableColumn id="5" xr3:uid="{B102CC7B-2675-40DF-9426-46C13C2E87E2}" name="5%  SGP" dataDxfId="97" dataCellStyle="Porcentagem"/>
    <tableColumn id="6" xr3:uid="{FAF76FBD-E5ED-4446-81D6-8ECC70D4DEC3}" name="$ SGP 5%" dataDxfId="96" dataCellStyle="Porcentagem"/>
    <tableColumn id="4" xr3:uid="{2CEFFCA9-F7BF-4D75-B753-398A20A13C47}" name="10%  SGP" dataDxfId="95" dataCellStyle="Porcentagem"/>
    <tableColumn id="7" xr3:uid="{B48A4023-7FAA-425A-8270-E3F1474ECAD2}" name="$ SGP 10%" dataDxfId="94"/>
  </tableColumns>
  <tableStyleInfo name="TableStyleLight11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4B6E27-96E8-4D2B-B954-AACD6946FB5F}" name="UNAMA­." displayName="UNAMA­." ref="Z3:AK24" headerRowDxfId="93" dataDxfId="92" totalsRowDxfId="91">
  <autoFilter ref="Z3:AK24" xr:uid="{F34B6E27-96E8-4D2B-B954-AACD6946FB5F}"/>
  <tableColumns count="12">
    <tableColumn id="1" xr3:uid="{684A4EFA-F748-402E-B74B-3F8CD74A8EF2}" name="CURSO" totalsRowLabel="Total" dataDxfId="90" totalsRowDxfId="89"/>
    <tableColumn id="9" xr3:uid="{A2C6E3C9-F5E9-4B8E-B9AA-FDA49D14B51A}" name="OFERTA" dataDxfId="88" totalsRowDxfId="87"/>
    <tableColumn id="10" xr3:uid="{0A21311E-E8C5-4859-B287-9B24B6E124C0}" name="ÁREA" dataDxfId="86" totalsRowDxfId="85"/>
    <tableColumn id="8" xr3:uid="{CD4EF8C7-F72E-4955-B349-529392C0A948}" name="Duração Meses" dataDxfId="84" totalsRowDxfId="83"/>
    <tableColumn id="7" xr3:uid="{C129BDC3-888A-4AC6-8E1C-DAF1555F28CC}" name="Nº Parcelas" dataDxfId="82" totalsRowDxfId="81"/>
    <tableColumn id="2" xr3:uid="{EFB4321B-3F69-46BF-A786-7887ECA65A07}" name="$ NORMAL" dataDxfId="80" totalsRowDxfId="79"/>
    <tableColumn id="3" xr3:uid="{D0FB6CFB-5202-48AC-84F3-41C33B501AE8}" name="%  SITE" dataDxfId="78" totalsRowDxfId="77" dataCellStyle="Porcentagem"/>
    <tableColumn id="4" xr3:uid="{70FEB8A5-A675-4C9A-903A-8B906276C01D}" name="$ SITE" dataDxfId="76" dataCellStyle="Porcentagem"/>
    <tableColumn id="5" xr3:uid="{4EF9558E-B39C-4515-B5D2-F586D659AA29}" name="5%  SGP" dataDxfId="75" totalsRowDxfId="74" dataCellStyle="Porcentagem"/>
    <tableColumn id="6" xr3:uid="{34689544-D61B-471F-9E04-326A1EB7137B}" name="$ SGP 5%" totalsRowFunction="sum" dataDxfId="73" totalsRowDxfId="72" dataCellStyle="Porcentagem"/>
    <tableColumn id="11" xr3:uid="{4BF187BA-9CB6-4B28-9C1E-F767803D880A}" name="10%  SGP" dataDxfId="71" totalsRowDxfId="70"/>
    <tableColumn id="12" xr3:uid="{32D19329-E15B-4A2D-83EE-4F5BEE23B04B}" name="$ SGP 10%" dataDxfId="69" totalsRowDxfId="68"/>
  </tableColumns>
  <tableStyleInfo name="TableStyleLight12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4B9542-F5C7-4C1F-954D-77805D23D899}" name="UNG." displayName="UNG." ref="AM3:AX24" totalsRowShown="0" headerRowDxfId="67" dataDxfId="65" headerRowBorderDxfId="66" tableBorderDxfId="64">
  <autoFilter ref="AM3:AX24" xr:uid="{CA4B9542-F5C7-4C1F-954D-77805D23D899}"/>
  <tableColumns count="12">
    <tableColumn id="1" xr3:uid="{016149CB-DE44-4F1A-BBF0-F301B88F6658}" name="CURSO" dataDxfId="63"/>
    <tableColumn id="9" xr3:uid="{E5388B01-C8B1-43AF-8F45-D555E5CEC303}" name="OFERTA" dataDxfId="62"/>
    <tableColumn id="10" xr3:uid="{1F249279-EBEE-4CD4-90E3-2B2CC43EFFE7}" name="ÁREA" dataDxfId="61"/>
    <tableColumn id="8" xr3:uid="{6405ABE2-47B3-4244-9DED-3101935432C9}" name="Duração Meses" dataDxfId="60"/>
    <tableColumn id="7" xr3:uid="{EEF64C3E-015B-44B8-A078-EB9C21FF7535}" name="Nº Parcelas" dataDxfId="59"/>
    <tableColumn id="2" xr3:uid="{55AF93A3-8764-447A-82CE-49AEEC04C9ED}" name="$ NORMAL" dataDxfId="58" dataCellStyle="Porcentagem"/>
    <tableColumn id="3" xr3:uid="{B1BD0E89-81DE-449F-B469-7FE9015CC5AF}" name="%  SITE" dataDxfId="57" dataCellStyle="Porcentagem"/>
    <tableColumn id="4" xr3:uid="{DE3BB0A6-05E0-48F0-9A57-2933FFCAE9E8}" name="$ SITE" dataDxfId="56" dataCellStyle="Porcentagem"/>
    <tableColumn id="5" xr3:uid="{6CBF3E03-D050-4B5C-82D5-B7086E7DDDB3}" name="5%  SGP" dataDxfId="55" dataCellStyle="Porcentagem"/>
    <tableColumn id="6" xr3:uid="{5F3B8A98-5EE4-4F69-B960-2A45C5B45B07}" name="$ SGP 5%" dataDxfId="54" dataCellStyle="Porcentagem"/>
    <tableColumn id="11" xr3:uid="{42077FBB-E04B-4195-8BA6-50385B6BA67D}" name="10%  SGP" dataDxfId="53"/>
    <tableColumn id="12" xr3:uid="{A8052C39-EEDB-4179-A149-14B1234484AC}" name="$ SGP 10%" dataDxfId="52"/>
  </tableColumns>
  <tableStyleInfo name="TableStyleLight10" showFirstColumn="0" showLastColumn="0" showRowStripes="1" showColumnStripes="1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ctrlProp" Target="../ctrlProps/ctrlProp1.xml"/><Relationship Id="rId7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10" Type="http://schemas.openxmlformats.org/officeDocument/2006/relationships/table" Target="../tables/table6.xml"/><Relationship Id="rId4" Type="http://schemas.openxmlformats.org/officeDocument/2006/relationships/ctrlProp" Target="../ctrlProps/ctrlProp2.xml"/><Relationship Id="rId9" Type="http://schemas.openxmlformats.org/officeDocument/2006/relationships/table" Target="../tables/table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ctrlProp" Target="../ctrlProps/ctrlProp3.xml"/><Relationship Id="rId7" Type="http://schemas.openxmlformats.org/officeDocument/2006/relationships/table" Target="../tables/table9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10" Type="http://schemas.openxmlformats.org/officeDocument/2006/relationships/table" Target="../tables/table12.xml"/><Relationship Id="rId4" Type="http://schemas.openxmlformats.org/officeDocument/2006/relationships/ctrlProp" Target="../ctrlProps/ctrlProp4.xml"/><Relationship Id="rId9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3152-F727-444E-BD78-23223313C5B9}">
  <sheetPr codeName="Planilha1">
    <tabColor theme="4" tint="-0.249977111117893"/>
  </sheetPr>
  <dimension ref="A1:BY162"/>
  <sheetViews>
    <sheetView showGridLines="0" tabSelected="1" topLeftCell="A4" zoomScaleNormal="100" workbookViewId="0">
      <selection activeCell="E28" sqref="E28"/>
    </sheetView>
  </sheetViews>
  <sheetFormatPr defaultColWidth="9.140625" defaultRowHeight="15" x14ac:dyDescent="0.25"/>
  <cols>
    <col min="1" max="1" width="10.28515625" style="18" customWidth="1"/>
    <col min="2" max="2" width="2.5703125" customWidth="1"/>
    <col min="3" max="3" width="3.7109375" customWidth="1"/>
    <col min="4" max="4" width="21.7109375" bestFit="1" customWidth="1"/>
    <col min="5" max="5" width="16.5703125" style="2" bestFit="1" customWidth="1"/>
    <col min="6" max="6" width="20" style="2" customWidth="1"/>
    <col min="7" max="7" width="27.85546875" customWidth="1"/>
    <col min="8" max="8" width="2.5703125" customWidth="1"/>
    <col min="9" max="9" width="5.42578125" customWidth="1"/>
    <col min="10" max="10" width="3.7109375" customWidth="1"/>
    <col min="11" max="11" width="9.140625" hidden="1" customWidth="1"/>
    <col min="12" max="12" width="68.85546875" hidden="1" customWidth="1"/>
    <col min="13" max="13" width="12.28515625" hidden="1" customWidth="1"/>
    <col min="14" max="14" width="9.5703125" hidden="1" customWidth="1"/>
    <col min="15" max="15" width="12.28515625" hidden="1" customWidth="1"/>
    <col min="16" max="16" width="15.28515625" hidden="1" customWidth="1"/>
    <col min="17" max="17" width="12.42578125" style="153" hidden="1" customWidth="1"/>
    <col min="18" max="18" width="9.42578125" style="157" hidden="1" customWidth="1"/>
    <col min="19" max="19" width="9.140625" style="160" hidden="1" customWidth="1"/>
    <col min="20" max="20" width="9.28515625" hidden="1" customWidth="1"/>
    <col min="21" max="21" width="11.42578125" hidden="1" customWidth="1"/>
    <col min="22" max="22" width="8.28515625" hidden="1" customWidth="1"/>
    <col min="23" max="23" width="12.85546875" hidden="1" customWidth="1"/>
    <col min="24" max="24" width="5.28515625" style="1" hidden="1" customWidth="1"/>
    <col min="25" max="25" width="68.85546875" hidden="1" customWidth="1"/>
    <col min="26" max="26" width="12.28515625" hidden="1" customWidth="1"/>
    <col min="27" max="27" width="9.5703125" hidden="1" customWidth="1"/>
    <col min="28" max="28" width="12.28515625" hidden="1" customWidth="1"/>
    <col min="29" max="29" width="15.28515625" hidden="1" customWidth="1"/>
    <col min="30" max="30" width="12.42578125" hidden="1" customWidth="1"/>
    <col min="31" max="36" width="10.140625" hidden="1" customWidth="1"/>
    <col min="37" max="37" width="5" hidden="1" customWidth="1"/>
    <col min="38" max="38" width="68.85546875" hidden="1" customWidth="1"/>
    <col min="39" max="39" width="10.140625" hidden="1" customWidth="1"/>
    <col min="40" max="40" width="9.85546875" hidden="1" customWidth="1"/>
    <col min="41" max="41" width="12.28515625" hidden="1" customWidth="1"/>
    <col min="42" max="42" width="15.28515625" hidden="1" customWidth="1"/>
    <col min="43" max="43" width="12.42578125" hidden="1" customWidth="1"/>
    <col min="44" max="49" width="10.140625" hidden="1" customWidth="1"/>
    <col min="50" max="50" width="9.140625" hidden="1" customWidth="1"/>
    <col min="51" max="51" width="68.85546875" hidden="1" customWidth="1"/>
    <col min="52" max="52" width="12.28515625" hidden="1" customWidth="1"/>
    <col min="53" max="53" width="7.85546875" hidden="1" customWidth="1"/>
    <col min="54" max="54" width="12.28515625" hidden="1" customWidth="1"/>
    <col min="55" max="55" width="15.28515625" hidden="1" customWidth="1"/>
    <col min="56" max="56" width="12.42578125" hidden="1" customWidth="1"/>
    <col min="57" max="62" width="10.140625" hidden="1" customWidth="1"/>
    <col min="63" max="63" width="10.140625" style="1" hidden="1" customWidth="1"/>
    <col min="64" max="64" width="9.140625" hidden="1" customWidth="1"/>
    <col min="65" max="65" width="68.85546875" style="122" hidden="1" customWidth="1"/>
    <col min="66" max="66" width="12.28515625" style="2" hidden="1" customWidth="1"/>
    <col min="67" max="67" width="9.140625" style="2" hidden="1" customWidth="1"/>
    <col min="68" max="69" width="12.28515625" style="2" hidden="1" customWidth="1"/>
    <col min="70" max="70" width="13.7109375" style="2" hidden="1" customWidth="1"/>
    <col min="71" max="72" width="12.28515625" style="2" hidden="1" customWidth="1"/>
    <col min="73" max="74" width="9.140625" hidden="1" customWidth="1"/>
    <col min="75" max="75" width="11.42578125" hidden="1" customWidth="1"/>
    <col min="76" max="76" width="9.140625" hidden="1" customWidth="1"/>
    <col min="77" max="77" width="9.140625" style="3" hidden="1" customWidth="1"/>
    <col min="78" max="89" width="0" style="3" hidden="1" customWidth="1"/>
    <col min="90" max="16384" width="9.140625" style="3"/>
  </cols>
  <sheetData>
    <row r="1" spans="1:76" ht="30" customHeight="1" x14ac:dyDescent="0.25">
      <c r="A1" s="194" t="s">
        <v>59</v>
      </c>
      <c r="B1" s="195"/>
      <c r="C1" s="195"/>
      <c r="D1" s="195"/>
      <c r="E1" s="195"/>
      <c r="F1" s="195"/>
      <c r="G1" s="195"/>
      <c r="H1" s="195"/>
      <c r="I1" s="196"/>
      <c r="J1" s="1"/>
      <c r="K1" s="1"/>
      <c r="L1" s="2">
        <v>1</v>
      </c>
      <c r="M1" s="2">
        <v>2</v>
      </c>
      <c r="N1" s="2">
        <v>3</v>
      </c>
      <c r="O1" s="2">
        <v>4</v>
      </c>
      <c r="P1" s="2">
        <v>5</v>
      </c>
      <c r="Q1" s="2">
        <v>6</v>
      </c>
      <c r="R1" s="2">
        <v>7</v>
      </c>
      <c r="S1" s="2">
        <v>8</v>
      </c>
      <c r="T1" s="2">
        <v>9</v>
      </c>
      <c r="U1" s="2">
        <v>10</v>
      </c>
      <c r="V1" s="2">
        <v>11</v>
      </c>
      <c r="W1" s="2">
        <v>12</v>
      </c>
      <c r="BL1" s="192">
        <v>11</v>
      </c>
      <c r="BM1" s="193" t="str">
        <f>VLOOKUP(BL1,BL4:BM57,2,)</f>
        <v>ENFERMAGEM</v>
      </c>
      <c r="BV1" s="192">
        <v>4</v>
      </c>
      <c r="BW1" s="192" t="str">
        <f>VLOOKUP(BV1,BV4:BW7,2,FALSE)</f>
        <v>UNINASSAU</v>
      </c>
    </row>
    <row r="2" spans="1:76" ht="17.25" x14ac:dyDescent="0.25">
      <c r="A2" s="197" t="s">
        <v>92</v>
      </c>
      <c r="B2" s="198"/>
      <c r="C2" s="198"/>
      <c r="D2" s="198"/>
      <c r="E2" s="198"/>
      <c r="F2" s="198"/>
      <c r="G2" s="198"/>
      <c r="H2" s="198"/>
      <c r="I2" s="199"/>
      <c r="J2" s="1"/>
      <c r="K2" s="1"/>
      <c r="L2" s="123" t="s">
        <v>10</v>
      </c>
      <c r="Y2" s="124" t="s">
        <v>12</v>
      </c>
      <c r="AL2" s="125" t="s">
        <v>13</v>
      </c>
      <c r="AY2" s="126" t="s">
        <v>11</v>
      </c>
    </row>
    <row r="3" spans="1:76" s="30" customFormat="1" ht="11.25" customHeight="1" x14ac:dyDescent="0.25">
      <c r="A3" s="63"/>
      <c r="B3" s="8"/>
      <c r="C3" s="5"/>
      <c r="D3" s="5"/>
      <c r="E3" s="12"/>
      <c r="F3" s="12"/>
      <c r="G3" s="5"/>
      <c r="H3" s="5"/>
      <c r="I3" s="35"/>
      <c r="J3" s="1"/>
      <c r="K3" s="1"/>
      <c r="L3" s="127" t="s">
        <v>9</v>
      </c>
      <c r="M3" s="128" t="s">
        <v>0</v>
      </c>
      <c r="N3" s="128" t="s">
        <v>51</v>
      </c>
      <c r="O3" s="128" t="s">
        <v>93</v>
      </c>
      <c r="P3" s="128" t="s">
        <v>94</v>
      </c>
      <c r="Q3" s="154" t="s">
        <v>55</v>
      </c>
      <c r="R3" s="158" t="s">
        <v>53</v>
      </c>
      <c r="S3" s="161" t="s">
        <v>54</v>
      </c>
      <c r="T3" s="158" t="s">
        <v>100</v>
      </c>
      <c r="U3" s="129" t="s">
        <v>101</v>
      </c>
      <c r="V3" s="128" t="s">
        <v>102</v>
      </c>
      <c r="W3" s="128" t="s">
        <v>103</v>
      </c>
      <c r="X3" s="130"/>
      <c r="Y3" s="131" t="s">
        <v>9</v>
      </c>
      <c r="Z3" s="132" t="s">
        <v>0</v>
      </c>
      <c r="AA3" s="132" t="s">
        <v>51</v>
      </c>
      <c r="AB3" s="132" t="s">
        <v>93</v>
      </c>
      <c r="AC3" s="132" t="s">
        <v>94</v>
      </c>
      <c r="AD3" s="132" t="s">
        <v>55</v>
      </c>
      <c r="AE3" s="132" t="s">
        <v>53</v>
      </c>
      <c r="AF3" s="132" t="s">
        <v>54</v>
      </c>
      <c r="AG3" s="132" t="s">
        <v>100</v>
      </c>
      <c r="AH3" s="133" t="s">
        <v>101</v>
      </c>
      <c r="AI3" s="132" t="s">
        <v>102</v>
      </c>
      <c r="AJ3" s="132" t="s">
        <v>103</v>
      </c>
      <c r="AK3"/>
      <c r="AL3" s="134" t="s">
        <v>9</v>
      </c>
      <c r="AM3" s="135" t="s">
        <v>0</v>
      </c>
      <c r="AN3" s="135" t="s">
        <v>51</v>
      </c>
      <c r="AO3" s="135" t="s">
        <v>93</v>
      </c>
      <c r="AP3" s="135" t="s">
        <v>94</v>
      </c>
      <c r="AQ3" s="135" t="s">
        <v>55</v>
      </c>
      <c r="AR3" s="135" t="s">
        <v>53</v>
      </c>
      <c r="AS3" s="135" t="s">
        <v>54</v>
      </c>
      <c r="AT3" s="135" t="s">
        <v>100</v>
      </c>
      <c r="AU3" s="136" t="s">
        <v>101</v>
      </c>
      <c r="AV3" s="135" t="s">
        <v>102</v>
      </c>
      <c r="AW3" s="135" t="s">
        <v>103</v>
      </c>
      <c r="AX3"/>
      <c r="AY3" s="137" t="s">
        <v>9</v>
      </c>
      <c r="AZ3" s="138" t="s">
        <v>0</v>
      </c>
      <c r="BA3" s="138" t="s">
        <v>51</v>
      </c>
      <c r="BB3" s="138" t="s">
        <v>93</v>
      </c>
      <c r="BC3" s="138" t="s">
        <v>94</v>
      </c>
      <c r="BD3" s="138" t="s">
        <v>55</v>
      </c>
      <c r="BE3" s="138" t="s">
        <v>53</v>
      </c>
      <c r="BF3" s="138" t="s">
        <v>54</v>
      </c>
      <c r="BG3" s="138" t="s">
        <v>100</v>
      </c>
      <c r="BH3" s="139" t="s">
        <v>101</v>
      </c>
      <c r="BI3" s="138" t="s">
        <v>102</v>
      </c>
      <c r="BJ3" s="138" t="s">
        <v>103</v>
      </c>
      <c r="BK3" s="130"/>
      <c r="BL3" s="140" t="s">
        <v>50</v>
      </c>
      <c r="BM3" s="141" t="s">
        <v>95</v>
      </c>
      <c r="BN3" s="142" t="s">
        <v>0</v>
      </c>
      <c r="BO3" s="142" t="s">
        <v>51</v>
      </c>
      <c r="BP3" s="142" t="s">
        <v>93</v>
      </c>
      <c r="BQ3" s="142" t="s">
        <v>10</v>
      </c>
      <c r="BR3" s="142" t="s">
        <v>12</v>
      </c>
      <c r="BS3" s="142" t="s">
        <v>96</v>
      </c>
      <c r="BT3" s="142" t="s">
        <v>11</v>
      </c>
      <c r="BU3"/>
      <c r="BV3" s="73"/>
      <c r="BW3" s="143" t="s">
        <v>49</v>
      </c>
      <c r="BX3"/>
    </row>
    <row r="4" spans="1:76" ht="20.25" x14ac:dyDescent="0.25">
      <c r="A4" s="64"/>
      <c r="B4" s="8"/>
      <c r="C4" s="5"/>
      <c r="D4" s="200" t="s">
        <v>60</v>
      </c>
      <c r="E4" s="200"/>
      <c r="F4" s="200"/>
      <c r="G4" s="200"/>
      <c r="H4" s="5"/>
      <c r="I4" s="35"/>
      <c r="J4" s="4"/>
      <c r="K4" s="4"/>
      <c r="L4" s="145" t="s">
        <v>16</v>
      </c>
      <c r="M4" s="145" t="s">
        <v>66</v>
      </c>
      <c r="N4" s="145" t="s">
        <v>4</v>
      </c>
      <c r="O4" s="145">
        <v>36</v>
      </c>
      <c r="P4" s="145">
        <v>37</v>
      </c>
      <c r="Q4" s="155">
        <v>329.62220156250009</v>
      </c>
      <c r="R4" s="159">
        <v>0.3</v>
      </c>
      <c r="S4" s="162">
        <v>207.66</v>
      </c>
      <c r="T4" s="159">
        <v>0.35</v>
      </c>
      <c r="U4" s="162">
        <v>192.83</v>
      </c>
      <c r="V4" s="159">
        <v>0.4</v>
      </c>
      <c r="W4" s="162">
        <v>178</v>
      </c>
      <c r="Y4" s="144" t="s">
        <v>16</v>
      </c>
      <c r="Z4" s="145" t="s">
        <v>66</v>
      </c>
      <c r="AA4" s="145" t="s">
        <v>4</v>
      </c>
      <c r="AB4" s="145">
        <v>36</v>
      </c>
      <c r="AC4" s="145">
        <v>37</v>
      </c>
      <c r="AD4" s="155">
        <v>329.62220156250009</v>
      </c>
      <c r="AE4" s="159">
        <v>0.3</v>
      </c>
      <c r="AF4" s="162">
        <v>207.66</v>
      </c>
      <c r="AG4" s="159">
        <v>0.35</v>
      </c>
      <c r="AH4" s="162">
        <v>192.83</v>
      </c>
      <c r="AI4" s="159">
        <v>0.4</v>
      </c>
      <c r="AJ4" s="162">
        <v>178</v>
      </c>
      <c r="AL4" s="144" t="s">
        <v>16</v>
      </c>
      <c r="AM4" s="145" t="s">
        <v>66</v>
      </c>
      <c r="AN4" s="145" t="s">
        <v>4</v>
      </c>
      <c r="AO4" s="145">
        <v>36</v>
      </c>
      <c r="AP4" s="145">
        <v>37</v>
      </c>
      <c r="AQ4" s="155">
        <v>378.48245625000004</v>
      </c>
      <c r="AR4" s="159">
        <v>0.3</v>
      </c>
      <c r="AS4" s="162">
        <v>238.44</v>
      </c>
      <c r="AT4" s="159">
        <v>0.35</v>
      </c>
      <c r="AU4" s="162">
        <v>221.41</v>
      </c>
      <c r="AV4" s="159">
        <v>0.4</v>
      </c>
      <c r="AW4" s="162">
        <v>204.38</v>
      </c>
      <c r="AY4" s="144" t="s">
        <v>16</v>
      </c>
      <c r="AZ4" s="145" t="s">
        <v>66</v>
      </c>
      <c r="BA4" s="145" t="s">
        <v>4</v>
      </c>
      <c r="BB4" s="145">
        <v>36</v>
      </c>
      <c r="BC4" s="145">
        <v>37</v>
      </c>
      <c r="BD4" s="155">
        <v>329.62220156250009</v>
      </c>
      <c r="BE4" s="159">
        <v>0.3</v>
      </c>
      <c r="BF4" s="162">
        <v>207.66</v>
      </c>
      <c r="BG4" s="159">
        <v>0.35</v>
      </c>
      <c r="BH4" s="162">
        <v>192.83</v>
      </c>
      <c r="BI4" s="159">
        <v>0.4</v>
      </c>
      <c r="BJ4" s="162">
        <v>178</v>
      </c>
      <c r="BL4">
        <v>1</v>
      </c>
      <c r="BM4" s="146" t="s">
        <v>16</v>
      </c>
      <c r="BN4" s="147" t="s">
        <v>66</v>
      </c>
      <c r="BO4" s="2" t="s">
        <v>4</v>
      </c>
      <c r="BP4" s="2">
        <v>36</v>
      </c>
      <c r="BQ4" s="2" t="str">
        <f t="shared" ref="BQ4:BQ35" si="0">_xlfn.SINGLE(IFERROR(_xlfn.XLOOKUP(L4,L:L,M:M),"SEM OFERTA"))</f>
        <v>COM OFERTA</v>
      </c>
      <c r="BR4" s="2" t="str">
        <f>IFERROR(_xlfn.XLOOKUP(BM4,Y:Y,Z:Z),"SEM OFERTA")</f>
        <v>COM OFERTA</v>
      </c>
      <c r="BS4" s="2" t="str">
        <f>IFERROR(_xlfn.XLOOKUP(BM4,AL:AL,AM:AM),"SEM OFERTA")</f>
        <v>COM OFERTA</v>
      </c>
      <c r="BT4" s="2" t="str">
        <f>IFERROR(_xlfn.XLOOKUP(BM4,AY:AY,AZ:AZ),"SEM OFERTA")</f>
        <v>COM OFERTA</v>
      </c>
      <c r="BV4" s="73">
        <v>1</v>
      </c>
      <c r="BW4" s="73" t="s">
        <v>10</v>
      </c>
    </row>
    <row r="5" spans="1:76" ht="3.75" customHeight="1" x14ac:dyDescent="0.25">
      <c r="A5" s="64"/>
      <c r="B5" s="5"/>
      <c r="C5" s="8"/>
      <c r="D5" s="8"/>
      <c r="E5" s="15"/>
      <c r="F5" s="15"/>
      <c r="G5" s="8"/>
      <c r="H5" s="8"/>
      <c r="I5" s="36"/>
      <c r="J5" s="1"/>
      <c r="K5" s="1"/>
      <c r="L5" s="145" t="s">
        <v>81</v>
      </c>
      <c r="M5" s="145" t="s">
        <v>66</v>
      </c>
      <c r="N5" s="145" t="s">
        <v>4</v>
      </c>
      <c r="O5" s="145">
        <v>18</v>
      </c>
      <c r="P5" s="145">
        <v>25</v>
      </c>
      <c r="Q5" s="155">
        <v>276.03829687500001</v>
      </c>
      <c r="R5" s="159">
        <v>0.3</v>
      </c>
      <c r="S5" s="162">
        <v>173.9</v>
      </c>
      <c r="T5" s="159">
        <v>0.35</v>
      </c>
      <c r="U5" s="162">
        <v>161.47999999999999</v>
      </c>
      <c r="V5" s="159">
        <v>0.4</v>
      </c>
      <c r="W5" s="162">
        <v>149.06</v>
      </c>
      <c r="Y5" s="144" t="s">
        <v>79</v>
      </c>
      <c r="Z5" s="145" t="s">
        <v>66</v>
      </c>
      <c r="AA5" s="145" t="s">
        <v>6</v>
      </c>
      <c r="AB5" s="145">
        <v>18</v>
      </c>
      <c r="AC5" s="145">
        <v>25</v>
      </c>
      <c r="AD5" s="155">
        <v>260.24359218750004</v>
      </c>
      <c r="AE5" s="159">
        <v>0.3</v>
      </c>
      <c r="AF5" s="162">
        <v>163.95</v>
      </c>
      <c r="AG5" s="166">
        <v>0.35</v>
      </c>
      <c r="AH5" s="162">
        <v>152.24</v>
      </c>
      <c r="AI5" s="159">
        <v>0.4</v>
      </c>
      <c r="AJ5" s="162">
        <v>140.53</v>
      </c>
      <c r="AL5" s="144" t="s">
        <v>79</v>
      </c>
      <c r="AM5" s="145" t="s">
        <v>66</v>
      </c>
      <c r="AN5" s="145" t="s">
        <v>6</v>
      </c>
      <c r="AO5" s="145">
        <v>18</v>
      </c>
      <c r="AP5" s="145">
        <v>25</v>
      </c>
      <c r="AQ5" s="155">
        <v>318.69876093750003</v>
      </c>
      <c r="AR5" s="159">
        <v>0.3</v>
      </c>
      <c r="AS5" s="162">
        <v>200.78</v>
      </c>
      <c r="AT5" s="159">
        <v>0.35</v>
      </c>
      <c r="AU5" s="162">
        <v>186.44</v>
      </c>
      <c r="AV5" s="159">
        <v>0.4</v>
      </c>
      <c r="AW5" s="162">
        <v>172.1</v>
      </c>
      <c r="AY5" s="144" t="s">
        <v>79</v>
      </c>
      <c r="AZ5" s="145" t="s">
        <v>66</v>
      </c>
      <c r="BA5" s="145" t="s">
        <v>6</v>
      </c>
      <c r="BB5" s="145">
        <v>18</v>
      </c>
      <c r="BC5" s="145">
        <v>25</v>
      </c>
      <c r="BD5" s="155">
        <v>260.24359218750004</v>
      </c>
      <c r="BE5" s="166">
        <v>0.3</v>
      </c>
      <c r="BF5" s="162">
        <v>163.95</v>
      </c>
      <c r="BG5" s="166">
        <v>0.35</v>
      </c>
      <c r="BH5" s="164">
        <v>152.24</v>
      </c>
      <c r="BI5" s="166">
        <v>0.4</v>
      </c>
      <c r="BJ5" s="162">
        <v>140.53</v>
      </c>
      <c r="BL5">
        <v>2</v>
      </c>
      <c r="BM5" s="146" t="s">
        <v>17</v>
      </c>
      <c r="BN5" s="147" t="s">
        <v>66</v>
      </c>
      <c r="BO5" s="2" t="s">
        <v>4</v>
      </c>
      <c r="BP5" s="2">
        <v>48</v>
      </c>
      <c r="BQ5" s="2" t="str">
        <f t="shared" si="0"/>
        <v>COM OFERTA</v>
      </c>
      <c r="BR5" s="2" t="str">
        <f t="shared" ref="BR5:BR36" si="1">_xlfn.SINGLE(IFERROR(_xlfn.XLOOKUP(BM5,Y:Y,Z:Z),"SEM OFERTA"))</f>
        <v>COM OFERTA</v>
      </c>
      <c r="BS5" s="2" t="str">
        <f t="shared" ref="BS5:BS36" si="2">_xlfn.SINGLE(IFERROR(_xlfn.XLOOKUP(BM5,AL:AL,AM:AM),"SEM OFERTA"))</f>
        <v>COM OFERTA</v>
      </c>
      <c r="BT5" s="2" t="str">
        <f t="shared" ref="BT5:BT36" si="3">_xlfn.SINGLE(IFERROR(_xlfn.XLOOKUP(BM5,AY:AY,AZ:AZ),"SEM OFERTA"))</f>
        <v>COM OFERTA</v>
      </c>
      <c r="BV5" s="73">
        <v>2</v>
      </c>
      <c r="BW5" s="73" t="s">
        <v>13</v>
      </c>
    </row>
    <row r="6" spans="1:76" ht="30" customHeight="1" x14ac:dyDescent="0.25">
      <c r="A6" s="64"/>
      <c r="B6" s="5"/>
      <c r="C6" s="5"/>
      <c r="D6" s="49" t="s">
        <v>45</v>
      </c>
      <c r="E6" s="50"/>
      <c r="F6" s="51"/>
      <c r="G6" s="52"/>
      <c r="H6" s="11"/>
      <c r="I6" s="35"/>
      <c r="J6" s="1"/>
      <c r="K6" s="1"/>
      <c r="L6" s="145" t="s">
        <v>79</v>
      </c>
      <c r="M6" s="145" t="s">
        <v>66</v>
      </c>
      <c r="N6" s="145" t="s">
        <v>4</v>
      </c>
      <c r="O6" s="145">
        <v>18</v>
      </c>
      <c r="P6" s="145">
        <v>25</v>
      </c>
      <c r="Q6" s="155">
        <v>260.24359218750004</v>
      </c>
      <c r="R6" s="159">
        <v>0.3</v>
      </c>
      <c r="S6" s="162">
        <v>163.95</v>
      </c>
      <c r="T6" s="159">
        <v>0.35</v>
      </c>
      <c r="U6" s="162">
        <v>152.24</v>
      </c>
      <c r="V6" s="159">
        <v>0.4</v>
      </c>
      <c r="W6" s="162">
        <v>140.53</v>
      </c>
      <c r="Y6" s="144" t="s">
        <v>89</v>
      </c>
      <c r="Z6" s="145" t="s">
        <v>66</v>
      </c>
      <c r="AA6" s="145" t="s">
        <v>7</v>
      </c>
      <c r="AB6" s="145">
        <v>18</v>
      </c>
      <c r="AC6" s="145">
        <v>25</v>
      </c>
      <c r="AD6" s="155">
        <v>260.24359218750004</v>
      </c>
      <c r="AE6" s="159">
        <v>0.3</v>
      </c>
      <c r="AF6" s="162">
        <v>163.95</v>
      </c>
      <c r="AG6" s="166">
        <v>0.35</v>
      </c>
      <c r="AH6" s="162">
        <v>152.24</v>
      </c>
      <c r="AI6" s="159">
        <v>0.4</v>
      </c>
      <c r="AJ6" s="162">
        <v>140.53</v>
      </c>
      <c r="AL6" s="144" t="s">
        <v>89</v>
      </c>
      <c r="AM6" s="145" t="s">
        <v>66</v>
      </c>
      <c r="AN6" s="145" t="s">
        <v>7</v>
      </c>
      <c r="AO6" s="145">
        <v>18</v>
      </c>
      <c r="AP6" s="145">
        <v>25</v>
      </c>
      <c r="AQ6" s="155">
        <v>318.69876093750003</v>
      </c>
      <c r="AR6" s="159">
        <v>0.3</v>
      </c>
      <c r="AS6" s="162">
        <v>200.78</v>
      </c>
      <c r="AT6" s="159">
        <v>0.35</v>
      </c>
      <c r="AU6" s="162">
        <v>186.44</v>
      </c>
      <c r="AV6" s="159">
        <v>0.4</v>
      </c>
      <c r="AW6" s="162">
        <v>172.1</v>
      </c>
      <c r="AY6" s="144" t="s">
        <v>89</v>
      </c>
      <c r="AZ6" s="145" t="s">
        <v>66</v>
      </c>
      <c r="BA6" s="145" t="s">
        <v>7</v>
      </c>
      <c r="BB6" s="145">
        <v>18</v>
      </c>
      <c r="BC6" s="145">
        <v>25</v>
      </c>
      <c r="BD6" s="155">
        <v>260.24359218750004</v>
      </c>
      <c r="BE6" s="166">
        <v>0.3</v>
      </c>
      <c r="BF6" s="162">
        <v>163.95</v>
      </c>
      <c r="BG6" s="166">
        <v>0.35</v>
      </c>
      <c r="BH6" s="164">
        <v>152.24</v>
      </c>
      <c r="BI6" s="166">
        <v>0.4</v>
      </c>
      <c r="BJ6" s="162">
        <v>140.53</v>
      </c>
      <c r="BL6">
        <v>3</v>
      </c>
      <c r="BM6" s="146" t="s">
        <v>18</v>
      </c>
      <c r="BN6" s="147" t="s">
        <v>66</v>
      </c>
      <c r="BO6" s="2" t="s">
        <v>5</v>
      </c>
      <c r="BP6" s="2">
        <v>42</v>
      </c>
      <c r="BQ6" s="2" t="str">
        <f t="shared" si="0"/>
        <v>COM OFERTA</v>
      </c>
      <c r="BR6" s="2" t="str">
        <f t="shared" si="1"/>
        <v>COM OFERTA</v>
      </c>
      <c r="BS6" s="2" t="str">
        <f t="shared" si="2"/>
        <v>COM OFERTA</v>
      </c>
      <c r="BT6" s="2" t="str">
        <f t="shared" si="3"/>
        <v>COM OFERTA</v>
      </c>
      <c r="BV6" s="73">
        <v>3</v>
      </c>
      <c r="BW6" s="73" t="s">
        <v>11</v>
      </c>
    </row>
    <row r="7" spans="1:76" ht="6.75" customHeight="1" x14ac:dyDescent="0.25">
      <c r="A7" s="64"/>
      <c r="B7" s="5"/>
      <c r="C7" s="5"/>
      <c r="D7" s="5"/>
      <c r="E7" s="10"/>
      <c r="F7" s="31"/>
      <c r="G7" s="11"/>
      <c r="H7" s="11"/>
      <c r="I7" s="35"/>
      <c r="J7" s="1"/>
      <c r="K7" s="1"/>
      <c r="L7" s="145" t="s">
        <v>89</v>
      </c>
      <c r="M7" s="145" t="s">
        <v>66</v>
      </c>
      <c r="N7" s="145" t="s">
        <v>4</v>
      </c>
      <c r="O7" s="145">
        <v>18</v>
      </c>
      <c r="P7" s="145">
        <v>25</v>
      </c>
      <c r="Q7" s="155">
        <v>260.24359218750004</v>
      </c>
      <c r="R7" s="159">
        <v>0.3</v>
      </c>
      <c r="S7" s="162">
        <v>163.95</v>
      </c>
      <c r="T7" s="159">
        <v>0.35</v>
      </c>
      <c r="U7" s="162">
        <v>152.24</v>
      </c>
      <c r="V7" s="159">
        <v>0.4</v>
      </c>
      <c r="W7" s="162">
        <v>140.53</v>
      </c>
      <c r="Y7" s="144" t="s">
        <v>82</v>
      </c>
      <c r="Z7" s="145" t="s">
        <v>66</v>
      </c>
      <c r="AA7" s="145" t="s">
        <v>7</v>
      </c>
      <c r="AB7" s="145">
        <v>18</v>
      </c>
      <c r="AC7" s="145">
        <v>25</v>
      </c>
      <c r="AD7" s="155">
        <v>246.51548437500003</v>
      </c>
      <c r="AE7" s="159">
        <v>0.3</v>
      </c>
      <c r="AF7" s="162">
        <v>155.30000000000001</v>
      </c>
      <c r="AG7" s="166">
        <v>0.35</v>
      </c>
      <c r="AH7" s="162">
        <v>144.21</v>
      </c>
      <c r="AI7" s="159">
        <v>0.4</v>
      </c>
      <c r="AJ7" s="162">
        <v>133.12</v>
      </c>
      <c r="AL7" s="144" t="s">
        <v>82</v>
      </c>
      <c r="AM7" s="145" t="s">
        <v>66</v>
      </c>
      <c r="AN7" s="145" t="s">
        <v>7</v>
      </c>
      <c r="AO7" s="145">
        <v>18</v>
      </c>
      <c r="AP7" s="145">
        <v>25</v>
      </c>
      <c r="AQ7" s="155">
        <v>318.69876093750003</v>
      </c>
      <c r="AR7" s="159">
        <v>0.3</v>
      </c>
      <c r="AS7" s="162">
        <v>200.78</v>
      </c>
      <c r="AT7" s="159">
        <v>0.35</v>
      </c>
      <c r="AU7" s="162">
        <v>186.44</v>
      </c>
      <c r="AV7" s="159">
        <v>0.4</v>
      </c>
      <c r="AW7" s="162">
        <v>172.1</v>
      </c>
      <c r="AY7" s="144" t="s">
        <v>82</v>
      </c>
      <c r="AZ7" s="145" t="s">
        <v>66</v>
      </c>
      <c r="BA7" s="145" t="s">
        <v>7</v>
      </c>
      <c r="BB7" s="145">
        <v>18</v>
      </c>
      <c r="BC7" s="145">
        <v>25</v>
      </c>
      <c r="BD7" s="155">
        <v>246.51548437500003</v>
      </c>
      <c r="BE7" s="166">
        <v>0.3</v>
      </c>
      <c r="BF7" s="162">
        <v>155.30000000000001</v>
      </c>
      <c r="BG7" s="166">
        <v>0.35</v>
      </c>
      <c r="BH7" s="164">
        <v>144.21</v>
      </c>
      <c r="BI7" s="166">
        <v>0.4</v>
      </c>
      <c r="BJ7" s="162">
        <v>133.12</v>
      </c>
      <c r="BL7">
        <v>4</v>
      </c>
      <c r="BM7" s="146" t="s">
        <v>19</v>
      </c>
      <c r="BN7" s="147" t="s">
        <v>66</v>
      </c>
      <c r="BO7" s="2" t="s">
        <v>6</v>
      </c>
      <c r="BP7" s="2">
        <v>36</v>
      </c>
      <c r="BQ7" s="2" t="str">
        <f t="shared" si="0"/>
        <v>COM OFERTA</v>
      </c>
      <c r="BR7" s="2" t="str">
        <f t="shared" si="1"/>
        <v>COM OFERTA</v>
      </c>
      <c r="BS7" s="2" t="str">
        <f t="shared" si="2"/>
        <v>COM OFERTA</v>
      </c>
      <c r="BT7" s="2" t="str">
        <f t="shared" si="3"/>
        <v>COM OFERTA</v>
      </c>
      <c r="BV7" s="73">
        <v>4</v>
      </c>
      <c r="BW7" s="73" t="s">
        <v>12</v>
      </c>
    </row>
    <row r="8" spans="1:76" ht="30" customHeight="1" x14ac:dyDescent="0.25">
      <c r="A8" s="64"/>
      <c r="B8" s="5"/>
      <c r="C8" s="5"/>
      <c r="D8" s="49" t="s">
        <v>46</v>
      </c>
      <c r="E8" s="50"/>
      <c r="F8" s="51"/>
      <c r="G8" s="52"/>
      <c r="H8" s="5"/>
      <c r="I8" s="35"/>
      <c r="J8" s="1"/>
      <c r="K8" s="1"/>
      <c r="L8" s="145" t="s">
        <v>82</v>
      </c>
      <c r="M8" s="145" t="s">
        <v>66</v>
      </c>
      <c r="N8" s="145" t="s">
        <v>4</v>
      </c>
      <c r="O8" s="145">
        <v>18</v>
      </c>
      <c r="P8" s="145">
        <v>25</v>
      </c>
      <c r="Q8" s="155">
        <v>246.51548437500003</v>
      </c>
      <c r="R8" s="159">
        <v>0.3</v>
      </c>
      <c r="S8" s="162">
        <v>155.30000000000001</v>
      </c>
      <c r="T8" s="159">
        <v>0.35</v>
      </c>
      <c r="U8" s="162">
        <v>144.21</v>
      </c>
      <c r="V8" s="159">
        <v>0.4</v>
      </c>
      <c r="W8" s="162">
        <v>133.12</v>
      </c>
      <c r="Y8" s="144" t="s">
        <v>78</v>
      </c>
      <c r="Z8" s="145" t="s">
        <v>66</v>
      </c>
      <c r="AA8" s="145" t="s">
        <v>5</v>
      </c>
      <c r="AB8" s="145">
        <v>24</v>
      </c>
      <c r="AC8" s="145">
        <v>25</v>
      </c>
      <c r="AD8" s="155">
        <v>514.21063443749995</v>
      </c>
      <c r="AE8" s="159">
        <v>0.26500000000000001</v>
      </c>
      <c r="AF8" s="162">
        <v>340.15</v>
      </c>
      <c r="AG8" s="166">
        <v>0.3</v>
      </c>
      <c r="AH8" s="162">
        <v>323.95</v>
      </c>
      <c r="AI8" s="159"/>
      <c r="AJ8" s="162"/>
      <c r="AL8" s="144" t="s">
        <v>78</v>
      </c>
      <c r="AM8" s="145" t="s">
        <v>66</v>
      </c>
      <c r="AN8" s="145" t="s">
        <v>5</v>
      </c>
      <c r="AO8" s="145">
        <v>24</v>
      </c>
      <c r="AP8" s="145">
        <v>25</v>
      </c>
      <c r="AQ8" s="155">
        <v>590.43263174999993</v>
      </c>
      <c r="AR8" s="159">
        <v>0.26500000000000001</v>
      </c>
      <c r="AS8" s="162">
        <v>390.57</v>
      </c>
      <c r="AT8" s="159">
        <v>0.3</v>
      </c>
      <c r="AU8" s="162">
        <v>371.97</v>
      </c>
      <c r="AV8" s="159"/>
      <c r="AW8" s="162"/>
      <c r="AY8" s="144" t="s">
        <v>78</v>
      </c>
      <c r="AZ8" s="145" t="s">
        <v>66</v>
      </c>
      <c r="BA8" s="145" t="s">
        <v>5</v>
      </c>
      <c r="BB8" s="145">
        <v>24</v>
      </c>
      <c r="BC8" s="145">
        <v>25</v>
      </c>
      <c r="BD8" s="155">
        <v>514.21063443749995</v>
      </c>
      <c r="BE8" s="166">
        <v>0.26500000000000001</v>
      </c>
      <c r="BF8" s="162">
        <v>340.15</v>
      </c>
      <c r="BG8" s="166">
        <v>0.3</v>
      </c>
      <c r="BH8" s="164">
        <v>323.95</v>
      </c>
      <c r="BI8" s="166"/>
      <c r="BJ8" s="162"/>
      <c r="BL8">
        <v>5</v>
      </c>
      <c r="BM8" s="146" t="s">
        <v>20</v>
      </c>
      <c r="BN8" s="147" t="s">
        <v>66</v>
      </c>
      <c r="BO8" s="2" t="s">
        <v>5</v>
      </c>
      <c r="BP8" s="2">
        <v>48</v>
      </c>
      <c r="BQ8" s="2" t="str">
        <f t="shared" si="0"/>
        <v>COM OFERTA</v>
      </c>
      <c r="BR8" s="2" t="str">
        <f t="shared" si="1"/>
        <v>COM OFERTA</v>
      </c>
      <c r="BS8" s="2" t="str">
        <f t="shared" si="2"/>
        <v>COM OFERTA</v>
      </c>
      <c r="BT8" s="2" t="str">
        <f t="shared" si="3"/>
        <v>COM OFERTA</v>
      </c>
    </row>
    <row r="9" spans="1:76" ht="4.5" customHeight="1" x14ac:dyDescent="0.25">
      <c r="A9" s="64"/>
      <c r="B9" s="5"/>
      <c r="C9" s="5"/>
      <c r="D9" s="5"/>
      <c r="E9" s="12"/>
      <c r="F9" s="12"/>
      <c r="G9" s="5"/>
      <c r="H9" s="5"/>
      <c r="I9" s="35"/>
      <c r="J9" s="1"/>
      <c r="K9" s="1"/>
      <c r="L9" s="145" t="s">
        <v>78</v>
      </c>
      <c r="M9" s="145" t="s">
        <v>66</v>
      </c>
      <c r="N9" s="145" t="s">
        <v>4</v>
      </c>
      <c r="O9" s="145">
        <v>24</v>
      </c>
      <c r="P9" s="145">
        <v>25</v>
      </c>
      <c r="Q9" s="155">
        <v>514.21063443749995</v>
      </c>
      <c r="R9" s="159">
        <v>0.26500000000000001</v>
      </c>
      <c r="S9" s="162">
        <v>340.15</v>
      </c>
      <c r="T9" s="159">
        <v>0.3</v>
      </c>
      <c r="U9" s="162">
        <v>323.95</v>
      </c>
      <c r="V9" s="159"/>
      <c r="W9" s="162"/>
      <c r="Y9" s="144" t="s">
        <v>91</v>
      </c>
      <c r="Z9" s="145" t="s">
        <v>66</v>
      </c>
      <c r="AA9" s="145" t="s">
        <v>5</v>
      </c>
      <c r="AB9" s="145">
        <v>24</v>
      </c>
      <c r="AC9" s="145">
        <v>25</v>
      </c>
      <c r="AD9" s="155">
        <v>442.69457343749997</v>
      </c>
      <c r="AE9" s="159">
        <v>0.2</v>
      </c>
      <c r="AF9" s="162">
        <v>318.74</v>
      </c>
      <c r="AG9" s="166">
        <v>0.25</v>
      </c>
      <c r="AH9" s="162">
        <v>298.82</v>
      </c>
      <c r="AI9" s="159">
        <v>0.30000000000000004</v>
      </c>
      <c r="AJ9" s="162">
        <v>278.89999999999998</v>
      </c>
      <c r="AL9" s="144" t="s">
        <v>91</v>
      </c>
      <c r="AM9" s="145" t="s">
        <v>66</v>
      </c>
      <c r="AN9" s="145" t="s">
        <v>5</v>
      </c>
      <c r="AO9" s="145">
        <v>24</v>
      </c>
      <c r="AP9" s="145">
        <v>25</v>
      </c>
      <c r="AQ9" s="155">
        <v>498.04984687499996</v>
      </c>
      <c r="AR9" s="159">
        <v>0.2</v>
      </c>
      <c r="AS9" s="162">
        <v>358.6</v>
      </c>
      <c r="AT9" s="159">
        <v>0.25</v>
      </c>
      <c r="AU9" s="162">
        <v>336.18</v>
      </c>
      <c r="AV9" s="159">
        <v>0.30000000000000004</v>
      </c>
      <c r="AW9" s="162">
        <v>313.77</v>
      </c>
      <c r="AY9" s="144" t="s">
        <v>91</v>
      </c>
      <c r="AZ9" s="145" t="s">
        <v>66</v>
      </c>
      <c r="BA9" s="145" t="s">
        <v>5</v>
      </c>
      <c r="BB9" s="145">
        <v>24</v>
      </c>
      <c r="BC9" s="145">
        <v>25</v>
      </c>
      <c r="BD9" s="155">
        <v>442.69457343749997</v>
      </c>
      <c r="BE9" s="166">
        <v>0.2</v>
      </c>
      <c r="BF9" s="162">
        <v>318.74</v>
      </c>
      <c r="BG9" s="166">
        <v>0.25</v>
      </c>
      <c r="BH9" s="164">
        <v>298.82</v>
      </c>
      <c r="BI9" s="166">
        <v>0.30000000000000004</v>
      </c>
      <c r="BJ9" s="162">
        <v>278.89999999999998</v>
      </c>
      <c r="BL9">
        <v>6</v>
      </c>
      <c r="BM9" s="146" t="s">
        <v>21</v>
      </c>
      <c r="BN9" s="147" t="s">
        <v>66</v>
      </c>
      <c r="BO9" s="2" t="s">
        <v>4</v>
      </c>
      <c r="BP9" s="2">
        <v>36</v>
      </c>
      <c r="BQ9" s="2" t="str">
        <f t="shared" si="0"/>
        <v>COM OFERTA</v>
      </c>
      <c r="BR9" s="2" t="str">
        <f t="shared" si="1"/>
        <v>COM OFERTA</v>
      </c>
      <c r="BS9" s="2" t="str">
        <f t="shared" si="2"/>
        <v>COM OFERTA</v>
      </c>
      <c r="BT9" s="2" t="str">
        <f t="shared" si="3"/>
        <v>COM OFERTA</v>
      </c>
    </row>
    <row r="10" spans="1:76" ht="16.5" x14ac:dyDescent="0.3">
      <c r="A10" s="64"/>
      <c r="B10" s="5"/>
      <c r="C10" s="5"/>
      <c r="D10" s="9" t="s">
        <v>47</v>
      </c>
      <c r="E10" s="205" t="str">
        <f ca="1">IFERROR(VLOOKUP($BM$1,INDIRECT($BW$1),2,FALSE),"")</f>
        <v>COM OFERTA</v>
      </c>
      <c r="F10" s="205"/>
      <c r="G10" s="205"/>
      <c r="H10" s="5"/>
      <c r="I10" s="35"/>
      <c r="J10" s="1"/>
      <c r="K10" s="1"/>
      <c r="L10" s="145" t="s">
        <v>75</v>
      </c>
      <c r="M10" s="145" t="s">
        <v>66</v>
      </c>
      <c r="N10" s="145" t="s">
        <v>4</v>
      </c>
      <c r="O10" s="145">
        <v>18</v>
      </c>
      <c r="P10" s="145">
        <v>25</v>
      </c>
      <c r="Q10" s="155">
        <v>260.24359218750004</v>
      </c>
      <c r="R10" s="159">
        <v>0.3</v>
      </c>
      <c r="S10" s="162">
        <v>163.95</v>
      </c>
      <c r="T10" s="159">
        <v>0.35</v>
      </c>
      <c r="U10" s="162">
        <v>152.24</v>
      </c>
      <c r="V10" s="159">
        <v>0.4</v>
      </c>
      <c r="W10" s="162">
        <v>140.53</v>
      </c>
      <c r="Y10" s="144" t="s">
        <v>75</v>
      </c>
      <c r="Z10" s="145" t="s">
        <v>66</v>
      </c>
      <c r="AA10" s="145" t="s">
        <v>4</v>
      </c>
      <c r="AB10" s="145">
        <v>18</v>
      </c>
      <c r="AC10" s="145">
        <v>25</v>
      </c>
      <c r="AD10" s="155">
        <v>260.24359218750004</v>
      </c>
      <c r="AE10" s="159">
        <v>0.3</v>
      </c>
      <c r="AF10" s="162">
        <v>163.95</v>
      </c>
      <c r="AG10" s="166">
        <v>0.35</v>
      </c>
      <c r="AH10" s="162">
        <v>152.24</v>
      </c>
      <c r="AI10" s="159">
        <v>0.4</v>
      </c>
      <c r="AJ10" s="162">
        <v>140.53</v>
      </c>
      <c r="AL10" s="144" t="s">
        <v>75</v>
      </c>
      <c r="AM10" s="145" t="s">
        <v>66</v>
      </c>
      <c r="AN10" s="145" t="s">
        <v>4</v>
      </c>
      <c r="AO10" s="145">
        <v>18</v>
      </c>
      <c r="AP10" s="145">
        <v>25</v>
      </c>
      <c r="AQ10" s="155">
        <v>318.69876093750003</v>
      </c>
      <c r="AR10" s="159">
        <v>0.3</v>
      </c>
      <c r="AS10" s="162">
        <v>200.78</v>
      </c>
      <c r="AT10" s="159">
        <v>0.35</v>
      </c>
      <c r="AU10" s="162">
        <v>186.44</v>
      </c>
      <c r="AV10" s="159">
        <v>0.4</v>
      </c>
      <c r="AW10" s="162">
        <v>172.1</v>
      </c>
      <c r="AY10" s="144" t="s">
        <v>75</v>
      </c>
      <c r="AZ10" s="145" t="s">
        <v>66</v>
      </c>
      <c r="BA10" s="145" t="s">
        <v>4</v>
      </c>
      <c r="BB10" s="145">
        <v>18</v>
      </c>
      <c r="BC10" s="145">
        <v>25</v>
      </c>
      <c r="BD10" s="155">
        <v>260.24359218750004</v>
      </c>
      <c r="BE10" s="166">
        <v>0.3</v>
      </c>
      <c r="BF10" s="162">
        <v>163.95</v>
      </c>
      <c r="BG10" s="166">
        <v>0.35</v>
      </c>
      <c r="BH10" s="164">
        <v>152.24</v>
      </c>
      <c r="BI10" s="166">
        <v>0.4</v>
      </c>
      <c r="BJ10" s="162">
        <v>140.53</v>
      </c>
      <c r="BL10">
        <v>7</v>
      </c>
      <c r="BM10" s="146" t="s">
        <v>22</v>
      </c>
      <c r="BN10" s="147" t="s">
        <v>66</v>
      </c>
      <c r="BO10" s="2" t="s">
        <v>4</v>
      </c>
      <c r="BP10" s="2">
        <v>36</v>
      </c>
      <c r="BQ10" s="2" t="str">
        <f t="shared" si="0"/>
        <v>COM OFERTA</v>
      </c>
      <c r="BR10" s="2" t="str">
        <f t="shared" si="1"/>
        <v>COM OFERTA</v>
      </c>
      <c r="BS10" s="2" t="str">
        <f t="shared" si="2"/>
        <v>COM OFERTA</v>
      </c>
      <c r="BT10" s="2" t="str">
        <f t="shared" si="3"/>
        <v>COM OFERTA</v>
      </c>
    </row>
    <row r="11" spans="1:76" ht="18" customHeight="1" x14ac:dyDescent="0.25">
      <c r="A11" s="64"/>
      <c r="B11" s="5"/>
      <c r="C11" s="5"/>
      <c r="D11" s="20" t="str">
        <f ca="1">IF($D$20=0,"","▶  Verifique se o curso está habilitado para oferta no seu polo de acordo com a marca")</f>
        <v>▶  Verifique se o curso está habilitado para oferta no seu polo de acordo com a marca</v>
      </c>
      <c r="E11" s="12"/>
      <c r="F11" s="12"/>
      <c r="G11" s="5"/>
      <c r="H11" s="5"/>
      <c r="I11" s="35"/>
      <c r="J11" s="1"/>
      <c r="K11" s="1"/>
      <c r="L11" s="145" t="s">
        <v>67</v>
      </c>
      <c r="M11" s="145" t="s">
        <v>66</v>
      </c>
      <c r="N11" s="145" t="s">
        <v>4</v>
      </c>
      <c r="O11" s="145">
        <v>18</v>
      </c>
      <c r="P11" s="145">
        <v>25</v>
      </c>
      <c r="Q11" s="155">
        <v>260.24359218750004</v>
      </c>
      <c r="R11" s="159">
        <v>0.3</v>
      </c>
      <c r="S11" s="162">
        <v>163.95</v>
      </c>
      <c r="T11" s="159">
        <v>0.35</v>
      </c>
      <c r="U11" s="162">
        <v>152.24</v>
      </c>
      <c r="V11" s="159">
        <v>0.4</v>
      </c>
      <c r="W11" s="162">
        <v>140.53</v>
      </c>
      <c r="Y11" s="144" t="s">
        <v>67</v>
      </c>
      <c r="Z11" s="145" t="s">
        <v>66</v>
      </c>
      <c r="AA11" s="145" t="s">
        <v>7</v>
      </c>
      <c r="AB11" s="145">
        <v>18</v>
      </c>
      <c r="AC11" s="145">
        <v>25</v>
      </c>
      <c r="AD11" s="155">
        <v>260.24359218750004</v>
      </c>
      <c r="AE11" s="159">
        <v>0.3</v>
      </c>
      <c r="AF11" s="162">
        <v>163.95</v>
      </c>
      <c r="AG11" s="166">
        <v>0.35</v>
      </c>
      <c r="AH11" s="162">
        <v>152.24</v>
      </c>
      <c r="AI11" s="159">
        <v>0.4</v>
      </c>
      <c r="AJ11" s="162">
        <v>140.53</v>
      </c>
      <c r="AL11" s="144" t="s">
        <v>67</v>
      </c>
      <c r="AM11" s="145" t="s">
        <v>66</v>
      </c>
      <c r="AN11" s="145" t="s">
        <v>7</v>
      </c>
      <c r="AO11" s="145">
        <v>18</v>
      </c>
      <c r="AP11" s="145">
        <v>25</v>
      </c>
      <c r="AQ11" s="155">
        <v>318.69876093750003</v>
      </c>
      <c r="AR11" s="159">
        <v>0.3</v>
      </c>
      <c r="AS11" s="162">
        <v>200.78</v>
      </c>
      <c r="AT11" s="159">
        <v>0.35</v>
      </c>
      <c r="AU11" s="162">
        <v>186.44</v>
      </c>
      <c r="AV11" s="159">
        <v>0.4</v>
      </c>
      <c r="AW11" s="162">
        <v>172.1</v>
      </c>
      <c r="AY11" s="144" t="s">
        <v>67</v>
      </c>
      <c r="AZ11" s="145" t="s">
        <v>66</v>
      </c>
      <c r="BA11" s="145" t="s">
        <v>7</v>
      </c>
      <c r="BB11" s="145">
        <v>18</v>
      </c>
      <c r="BC11" s="145">
        <v>25</v>
      </c>
      <c r="BD11" s="155">
        <v>260.24359218750004</v>
      </c>
      <c r="BE11" s="166">
        <v>0.3</v>
      </c>
      <c r="BF11" s="162">
        <v>163.95</v>
      </c>
      <c r="BG11" s="166">
        <v>0.35</v>
      </c>
      <c r="BH11" s="164">
        <v>152.24</v>
      </c>
      <c r="BI11" s="166">
        <v>0.4</v>
      </c>
      <c r="BJ11" s="162">
        <v>140.53</v>
      </c>
      <c r="BL11">
        <v>8</v>
      </c>
      <c r="BM11" s="146" t="s">
        <v>23</v>
      </c>
      <c r="BN11" s="147" t="s">
        <v>66</v>
      </c>
      <c r="BO11" s="2" t="s">
        <v>4</v>
      </c>
      <c r="BP11" s="2">
        <v>42</v>
      </c>
      <c r="BQ11" s="2" t="str">
        <f t="shared" si="0"/>
        <v>COM OFERTA</v>
      </c>
      <c r="BR11" s="2" t="str">
        <f t="shared" si="1"/>
        <v>COM OFERTA</v>
      </c>
      <c r="BS11" s="2" t="str">
        <f t="shared" si="2"/>
        <v>COM OFERTA</v>
      </c>
      <c r="BT11" s="2" t="str">
        <f t="shared" si="3"/>
        <v>COM OFERTA</v>
      </c>
    </row>
    <row r="12" spans="1:76" ht="16.5" x14ac:dyDescent="0.3">
      <c r="A12" s="64"/>
      <c r="B12" s="5"/>
      <c r="C12" s="5"/>
      <c r="D12" s="9" t="s">
        <v>48</v>
      </c>
      <c r="E12" s="42">
        <f ca="1">IFERROR(VLOOKUP($BM$1,INDIRECT($BW$1),4,FALSE),"")</f>
        <v>48</v>
      </c>
      <c r="F12" s="32" t="s">
        <v>52</v>
      </c>
      <c r="G12" s="42" t="str">
        <f ca="1">IFERROR(VLOOKUP($BM$1,INDIRECT($BW$1),3,FALSE),"")</f>
        <v>Saúde</v>
      </c>
      <c r="H12" s="7"/>
      <c r="I12" s="35"/>
      <c r="J12" s="1"/>
      <c r="K12" s="1"/>
      <c r="L12" s="145" t="s">
        <v>68</v>
      </c>
      <c r="M12" s="145" t="s">
        <v>66</v>
      </c>
      <c r="N12" s="145" t="s">
        <v>4</v>
      </c>
      <c r="O12" s="145">
        <v>18</v>
      </c>
      <c r="P12" s="145">
        <v>25</v>
      </c>
      <c r="Q12" s="155">
        <v>260.24359218750004</v>
      </c>
      <c r="R12" s="159">
        <v>0.3</v>
      </c>
      <c r="S12" s="162">
        <v>163.95</v>
      </c>
      <c r="T12" s="159">
        <v>0.35</v>
      </c>
      <c r="U12" s="162">
        <v>152.24</v>
      </c>
      <c r="V12" s="159">
        <v>0.4</v>
      </c>
      <c r="W12" s="162">
        <v>140.53</v>
      </c>
      <c r="Y12" s="144" t="s">
        <v>68</v>
      </c>
      <c r="Z12" s="145" t="s">
        <v>66</v>
      </c>
      <c r="AA12" s="145" t="s">
        <v>4</v>
      </c>
      <c r="AB12" s="145">
        <v>18</v>
      </c>
      <c r="AC12" s="145">
        <v>25</v>
      </c>
      <c r="AD12" s="155">
        <v>260.24359218750004</v>
      </c>
      <c r="AE12" s="159">
        <v>0.3</v>
      </c>
      <c r="AF12" s="162">
        <v>163.95</v>
      </c>
      <c r="AG12" s="166">
        <v>0.35</v>
      </c>
      <c r="AH12" s="162">
        <v>152.24</v>
      </c>
      <c r="AI12" s="159">
        <v>0.4</v>
      </c>
      <c r="AJ12" s="162">
        <v>140.53</v>
      </c>
      <c r="AL12" s="144" t="s">
        <v>68</v>
      </c>
      <c r="AM12" s="145" t="s">
        <v>66</v>
      </c>
      <c r="AN12" s="145" t="s">
        <v>4</v>
      </c>
      <c r="AO12" s="145">
        <v>18</v>
      </c>
      <c r="AP12" s="145">
        <v>25</v>
      </c>
      <c r="AQ12" s="155">
        <v>318.69876093750003</v>
      </c>
      <c r="AR12" s="159">
        <v>0.3</v>
      </c>
      <c r="AS12" s="162">
        <v>200.78</v>
      </c>
      <c r="AT12" s="159">
        <v>0.35</v>
      </c>
      <c r="AU12" s="162">
        <v>186.44</v>
      </c>
      <c r="AV12" s="159">
        <v>0.4</v>
      </c>
      <c r="AW12" s="162">
        <v>172.1</v>
      </c>
      <c r="AY12" s="144" t="s">
        <v>68</v>
      </c>
      <c r="AZ12" s="145" t="s">
        <v>66</v>
      </c>
      <c r="BA12" s="145" t="s">
        <v>4</v>
      </c>
      <c r="BB12" s="145">
        <v>18</v>
      </c>
      <c r="BC12" s="145">
        <v>25</v>
      </c>
      <c r="BD12" s="155">
        <v>260.24359218750004</v>
      </c>
      <c r="BE12" s="166">
        <v>0.3</v>
      </c>
      <c r="BF12" s="162">
        <v>163.95</v>
      </c>
      <c r="BG12" s="166">
        <v>0.35</v>
      </c>
      <c r="BH12" s="164">
        <v>152.24</v>
      </c>
      <c r="BI12" s="166">
        <v>0.4</v>
      </c>
      <c r="BJ12" s="162">
        <v>140.53</v>
      </c>
      <c r="BL12">
        <v>9</v>
      </c>
      <c r="BM12" s="146" t="s">
        <v>24</v>
      </c>
      <c r="BN12" s="147" t="s">
        <v>66</v>
      </c>
      <c r="BO12" s="2" t="s">
        <v>5</v>
      </c>
      <c r="BP12" s="2">
        <v>48</v>
      </c>
      <c r="BQ12" s="2" t="str">
        <f t="shared" si="0"/>
        <v>COM OFERTA</v>
      </c>
      <c r="BR12" s="2" t="str">
        <f t="shared" si="1"/>
        <v>COM OFERTA</v>
      </c>
      <c r="BS12" s="2" t="str">
        <f t="shared" si="2"/>
        <v>COM OFERTA</v>
      </c>
      <c r="BT12" s="2" t="str">
        <f t="shared" si="3"/>
        <v>COM OFERTA</v>
      </c>
    </row>
    <row r="13" spans="1:76" x14ac:dyDescent="0.25">
      <c r="A13" s="64"/>
      <c r="B13" s="5"/>
      <c r="C13" s="5"/>
      <c r="D13" s="5"/>
      <c r="E13" s="5"/>
      <c r="F13" s="12"/>
      <c r="G13" s="5"/>
      <c r="H13" s="5"/>
      <c r="I13" s="35"/>
      <c r="J13" s="1"/>
      <c r="K13" s="1"/>
      <c r="L13" s="145" t="s">
        <v>87</v>
      </c>
      <c r="M13" s="145" t="s">
        <v>66</v>
      </c>
      <c r="N13" s="145" t="s">
        <v>4</v>
      </c>
      <c r="O13" s="145">
        <v>24</v>
      </c>
      <c r="P13" s="145">
        <v>25</v>
      </c>
      <c r="Q13" s="155">
        <v>260.24359218750004</v>
      </c>
      <c r="R13" s="159">
        <v>0.3</v>
      </c>
      <c r="S13" s="162">
        <v>163.95</v>
      </c>
      <c r="T13" s="159">
        <v>0.35</v>
      </c>
      <c r="U13" s="162">
        <v>152.24</v>
      </c>
      <c r="V13" s="159">
        <v>0.4</v>
      </c>
      <c r="W13" s="162">
        <v>140.53</v>
      </c>
      <c r="Y13" s="144" t="s">
        <v>87</v>
      </c>
      <c r="Z13" s="145" t="s">
        <v>66</v>
      </c>
      <c r="AA13" s="145" t="s">
        <v>6</v>
      </c>
      <c r="AB13" s="145">
        <v>24</v>
      </c>
      <c r="AC13" s="145">
        <v>25</v>
      </c>
      <c r="AD13" s="155">
        <v>260.24359218750004</v>
      </c>
      <c r="AE13" s="159">
        <v>0.3</v>
      </c>
      <c r="AF13" s="162">
        <v>163.95</v>
      </c>
      <c r="AG13" s="166">
        <v>0.35</v>
      </c>
      <c r="AH13" s="162">
        <v>152.24</v>
      </c>
      <c r="AI13" s="159">
        <v>0.4</v>
      </c>
      <c r="AJ13" s="162">
        <v>140.53</v>
      </c>
      <c r="AL13" s="144" t="s">
        <v>87</v>
      </c>
      <c r="AM13" s="145" t="s">
        <v>66</v>
      </c>
      <c r="AN13" s="145" t="s">
        <v>6</v>
      </c>
      <c r="AO13" s="145">
        <v>24</v>
      </c>
      <c r="AP13" s="145">
        <v>25</v>
      </c>
      <c r="AQ13" s="155">
        <v>318.69876093750003</v>
      </c>
      <c r="AR13" s="159">
        <v>0.3</v>
      </c>
      <c r="AS13" s="162">
        <v>200.78</v>
      </c>
      <c r="AT13" s="159">
        <v>0.35</v>
      </c>
      <c r="AU13" s="162">
        <v>186.44</v>
      </c>
      <c r="AV13" s="159">
        <v>0.4</v>
      </c>
      <c r="AW13" s="162">
        <v>172.1</v>
      </c>
      <c r="AY13" s="144" t="s">
        <v>87</v>
      </c>
      <c r="AZ13" s="145" t="s">
        <v>66</v>
      </c>
      <c r="BA13" s="145" t="s">
        <v>6</v>
      </c>
      <c r="BB13" s="145">
        <v>24</v>
      </c>
      <c r="BC13" s="145">
        <v>25</v>
      </c>
      <c r="BD13" s="155">
        <v>260.24359218750004</v>
      </c>
      <c r="BE13" s="166">
        <v>0.3</v>
      </c>
      <c r="BF13" s="162">
        <v>163.95</v>
      </c>
      <c r="BG13" s="166">
        <v>0.35</v>
      </c>
      <c r="BH13" s="164">
        <v>152.24</v>
      </c>
      <c r="BI13" s="166">
        <v>0.4</v>
      </c>
      <c r="BJ13" s="162">
        <v>140.53</v>
      </c>
      <c r="BL13">
        <v>10</v>
      </c>
      <c r="BM13" s="146" t="s">
        <v>25</v>
      </c>
      <c r="BN13" s="147" t="s">
        <v>66</v>
      </c>
      <c r="BO13" s="2" t="s">
        <v>5</v>
      </c>
      <c r="BP13" s="2">
        <v>48</v>
      </c>
      <c r="BQ13" s="2" t="str">
        <f t="shared" si="0"/>
        <v>COM OFERTA</v>
      </c>
      <c r="BR13" s="2" t="str">
        <f t="shared" si="1"/>
        <v>COM OFERTA</v>
      </c>
      <c r="BS13" s="2" t="str">
        <f t="shared" si="2"/>
        <v>COM OFERTA</v>
      </c>
      <c r="BT13" s="2" t="str">
        <f t="shared" si="3"/>
        <v>COM OFERTA</v>
      </c>
    </row>
    <row r="14" spans="1:76" ht="16.5" x14ac:dyDescent="0.3">
      <c r="A14" s="64"/>
      <c r="B14" s="5"/>
      <c r="C14" s="5"/>
      <c r="D14" s="204" t="s">
        <v>14</v>
      </c>
      <c r="E14" s="204"/>
      <c r="F14" s="204"/>
      <c r="G14" s="204"/>
      <c r="H14" s="5"/>
      <c r="I14" s="35"/>
      <c r="J14" s="1"/>
      <c r="K14" s="1"/>
      <c r="L14" s="145" t="s">
        <v>69</v>
      </c>
      <c r="M14" s="145" t="s">
        <v>66</v>
      </c>
      <c r="N14" s="145" t="s">
        <v>4</v>
      </c>
      <c r="O14" s="145">
        <v>18</v>
      </c>
      <c r="P14" s="145">
        <v>25</v>
      </c>
      <c r="Q14" s="155">
        <v>260.24359218750004</v>
      </c>
      <c r="R14" s="159">
        <v>0.3</v>
      </c>
      <c r="S14" s="162">
        <v>163.95</v>
      </c>
      <c r="T14" s="159">
        <v>0.35</v>
      </c>
      <c r="U14" s="162">
        <v>152.24</v>
      </c>
      <c r="V14" s="159">
        <v>0.4</v>
      </c>
      <c r="W14" s="162">
        <v>140.53</v>
      </c>
      <c r="Y14" s="144" t="s">
        <v>69</v>
      </c>
      <c r="Z14" s="145" t="s">
        <v>66</v>
      </c>
      <c r="AA14" s="145" t="s">
        <v>4</v>
      </c>
      <c r="AB14" s="145">
        <v>18</v>
      </c>
      <c r="AC14" s="145">
        <v>25</v>
      </c>
      <c r="AD14" s="155">
        <v>260.24359218750004</v>
      </c>
      <c r="AE14" s="159">
        <v>0.3</v>
      </c>
      <c r="AF14" s="162">
        <v>163.95</v>
      </c>
      <c r="AG14" s="166">
        <v>0.35</v>
      </c>
      <c r="AH14" s="162">
        <v>152.24</v>
      </c>
      <c r="AI14" s="159">
        <v>0.4</v>
      </c>
      <c r="AJ14" s="162">
        <v>140.53</v>
      </c>
      <c r="AL14" s="144" t="s">
        <v>69</v>
      </c>
      <c r="AM14" s="145" t="s">
        <v>66</v>
      </c>
      <c r="AN14" s="145" t="s">
        <v>4</v>
      </c>
      <c r="AO14" s="145">
        <v>18</v>
      </c>
      <c r="AP14" s="145">
        <v>25</v>
      </c>
      <c r="AQ14" s="155">
        <v>318.69876093750003</v>
      </c>
      <c r="AR14" s="159">
        <v>0.3</v>
      </c>
      <c r="AS14" s="162">
        <v>200.78</v>
      </c>
      <c r="AT14" s="159">
        <v>0.35</v>
      </c>
      <c r="AU14" s="162">
        <v>186.44</v>
      </c>
      <c r="AV14" s="159">
        <v>0.4</v>
      </c>
      <c r="AW14" s="162">
        <v>172.1</v>
      </c>
      <c r="AY14" s="144" t="s">
        <v>69</v>
      </c>
      <c r="AZ14" s="145" t="s">
        <v>66</v>
      </c>
      <c r="BA14" s="145" t="s">
        <v>4</v>
      </c>
      <c r="BB14" s="145">
        <v>18</v>
      </c>
      <c r="BC14" s="145">
        <v>25</v>
      </c>
      <c r="BD14" s="155">
        <v>260.24359218750004</v>
      </c>
      <c r="BE14" s="166">
        <v>0.3</v>
      </c>
      <c r="BF14" s="162">
        <v>163.95</v>
      </c>
      <c r="BG14" s="166">
        <v>0.35</v>
      </c>
      <c r="BH14" s="164">
        <v>152.24</v>
      </c>
      <c r="BI14" s="166">
        <v>0.4</v>
      </c>
      <c r="BJ14" s="162">
        <v>140.53</v>
      </c>
      <c r="BL14">
        <v>11</v>
      </c>
      <c r="BM14" s="146" t="s">
        <v>26</v>
      </c>
      <c r="BN14" s="147" t="s">
        <v>66</v>
      </c>
      <c r="BO14" s="2" t="s">
        <v>5</v>
      </c>
      <c r="BP14" s="2">
        <v>48</v>
      </c>
      <c r="BQ14" s="2" t="str">
        <f t="shared" si="0"/>
        <v>COM OFERTA</v>
      </c>
      <c r="BR14" s="2" t="str">
        <f t="shared" si="1"/>
        <v>COM OFERTA</v>
      </c>
      <c r="BS14" s="2" t="str">
        <f t="shared" si="2"/>
        <v>COM OFERTA</v>
      </c>
      <c r="BT14" s="2" t="str">
        <f t="shared" si="3"/>
        <v>SEM OFERTA</v>
      </c>
    </row>
    <row r="15" spans="1:76" x14ac:dyDescent="0.25">
      <c r="A15" s="65"/>
      <c r="B15" s="16"/>
      <c r="C15" s="16"/>
      <c r="D15" s="25" t="s">
        <v>15</v>
      </c>
      <c r="E15" s="203" t="s">
        <v>42</v>
      </c>
      <c r="F15" s="203"/>
      <c r="G15" s="26" t="s">
        <v>56</v>
      </c>
      <c r="H15" s="16"/>
      <c r="I15" s="37"/>
      <c r="J15" s="17"/>
      <c r="K15" s="17"/>
      <c r="L15" s="145" t="s">
        <v>80</v>
      </c>
      <c r="M15" s="145" t="s">
        <v>66</v>
      </c>
      <c r="N15" s="145" t="s">
        <v>4</v>
      </c>
      <c r="O15" s="145">
        <v>18</v>
      </c>
      <c r="P15" s="145">
        <v>25</v>
      </c>
      <c r="Q15" s="155">
        <v>260.24359218750004</v>
      </c>
      <c r="R15" s="159">
        <v>0.3</v>
      </c>
      <c r="S15" s="162">
        <v>163.95</v>
      </c>
      <c r="T15" s="159">
        <v>0.35</v>
      </c>
      <c r="U15" s="162">
        <v>152.24</v>
      </c>
      <c r="V15" s="159">
        <v>0.4</v>
      </c>
      <c r="W15" s="162">
        <v>140.53</v>
      </c>
      <c r="Y15" s="144" t="s">
        <v>80</v>
      </c>
      <c r="Z15" s="145" t="s">
        <v>66</v>
      </c>
      <c r="AA15" s="145" t="s">
        <v>4</v>
      </c>
      <c r="AB15" s="145">
        <v>18</v>
      </c>
      <c r="AC15" s="145">
        <v>25</v>
      </c>
      <c r="AD15" s="155">
        <v>260.24359218750004</v>
      </c>
      <c r="AE15" s="159">
        <v>0.3</v>
      </c>
      <c r="AF15" s="162">
        <v>163.95</v>
      </c>
      <c r="AG15" s="166">
        <v>0.35</v>
      </c>
      <c r="AH15" s="162">
        <v>152.24</v>
      </c>
      <c r="AI15" s="159">
        <v>0.4</v>
      </c>
      <c r="AJ15" s="162">
        <v>140.53</v>
      </c>
      <c r="AL15" s="144" t="s">
        <v>80</v>
      </c>
      <c r="AM15" s="145" t="s">
        <v>66</v>
      </c>
      <c r="AN15" s="145" t="s">
        <v>4</v>
      </c>
      <c r="AO15" s="145">
        <v>18</v>
      </c>
      <c r="AP15" s="145">
        <v>25</v>
      </c>
      <c r="AQ15" s="155">
        <v>318.69876093750003</v>
      </c>
      <c r="AR15" s="159">
        <v>0.3</v>
      </c>
      <c r="AS15" s="162">
        <v>200.78</v>
      </c>
      <c r="AT15" s="159">
        <v>0.35</v>
      </c>
      <c r="AU15" s="162">
        <v>186.44</v>
      </c>
      <c r="AV15" s="159">
        <v>0.4</v>
      </c>
      <c r="AW15" s="162">
        <v>172.1</v>
      </c>
      <c r="AY15" s="144" t="s">
        <v>80</v>
      </c>
      <c r="AZ15" s="145" t="s">
        <v>66</v>
      </c>
      <c r="BA15" s="145" t="s">
        <v>4</v>
      </c>
      <c r="BB15" s="145">
        <v>18</v>
      </c>
      <c r="BC15" s="145">
        <v>25</v>
      </c>
      <c r="BD15" s="155">
        <v>260.24359218750004</v>
      </c>
      <c r="BE15" s="166">
        <v>0.3</v>
      </c>
      <c r="BF15" s="162">
        <v>163.95</v>
      </c>
      <c r="BG15" s="166">
        <v>0.35</v>
      </c>
      <c r="BH15" s="164">
        <v>152.24</v>
      </c>
      <c r="BI15" s="166">
        <v>0.4</v>
      </c>
      <c r="BJ15" s="162">
        <v>140.53</v>
      </c>
      <c r="BL15">
        <v>12</v>
      </c>
      <c r="BM15" s="146" t="s">
        <v>27</v>
      </c>
      <c r="BN15" s="147" t="s">
        <v>66</v>
      </c>
      <c r="BO15" s="2" t="s">
        <v>6</v>
      </c>
      <c r="BP15" s="2">
        <v>48</v>
      </c>
      <c r="BQ15" s="2" t="str">
        <f t="shared" si="0"/>
        <v>COM OFERTA</v>
      </c>
      <c r="BR15" s="2" t="str">
        <f t="shared" si="1"/>
        <v>COM OFERTA</v>
      </c>
      <c r="BS15" s="2" t="str">
        <f t="shared" si="2"/>
        <v>COM OFERTA</v>
      </c>
      <c r="BT15" s="2" t="str">
        <f t="shared" si="3"/>
        <v>COM OFERTA</v>
      </c>
    </row>
    <row r="16" spans="1:76" x14ac:dyDescent="0.25">
      <c r="A16" s="65"/>
      <c r="B16" s="16"/>
      <c r="C16" s="16"/>
      <c r="D16" s="6" t="str">
        <f ca="1">IF(E16&gt;0,"Sem Desconto","")</f>
        <v>Sem Desconto</v>
      </c>
      <c r="E16" s="206">
        <f ca="1">IFERROR(VLOOKUP($BM$1,INDIRECT($BW$1),6,FALSE),"")</f>
        <v>553.47072656250009</v>
      </c>
      <c r="F16" s="207"/>
      <c r="G16" s="13">
        <f ca="1">IFERROR(VLOOKUP($BM$1,INDIRECT($BW$1),5,FALSE),"")</f>
        <v>60</v>
      </c>
      <c r="H16" s="16"/>
      <c r="I16" s="37"/>
      <c r="J16" s="17"/>
      <c r="K16" s="17"/>
      <c r="L16" s="145" t="s">
        <v>88</v>
      </c>
      <c r="M16" s="145" t="s">
        <v>66</v>
      </c>
      <c r="N16" s="145" t="s">
        <v>4</v>
      </c>
      <c r="O16" s="145">
        <v>18</v>
      </c>
      <c r="P16" s="145">
        <v>25</v>
      </c>
      <c r="Q16" s="155">
        <v>260.24359218750004</v>
      </c>
      <c r="R16" s="159">
        <v>0.3</v>
      </c>
      <c r="S16" s="162">
        <v>163.95</v>
      </c>
      <c r="T16" s="159">
        <v>0.35</v>
      </c>
      <c r="U16" s="162">
        <v>152.24</v>
      </c>
      <c r="V16" s="159">
        <v>0.4</v>
      </c>
      <c r="W16" s="162">
        <v>140.53</v>
      </c>
      <c r="Y16" s="144" t="s">
        <v>88</v>
      </c>
      <c r="Z16" s="145" t="s">
        <v>66</v>
      </c>
      <c r="AA16" s="145" t="s">
        <v>4</v>
      </c>
      <c r="AB16" s="145">
        <v>18</v>
      </c>
      <c r="AC16" s="145">
        <v>25</v>
      </c>
      <c r="AD16" s="155">
        <v>260.24359218750004</v>
      </c>
      <c r="AE16" s="159">
        <v>0.3</v>
      </c>
      <c r="AF16" s="162">
        <v>163.95</v>
      </c>
      <c r="AG16" s="166">
        <v>0.35</v>
      </c>
      <c r="AH16" s="162">
        <v>152.24</v>
      </c>
      <c r="AI16" s="159">
        <v>0.4</v>
      </c>
      <c r="AJ16" s="162">
        <v>140.53</v>
      </c>
      <c r="AL16" s="144" t="s">
        <v>88</v>
      </c>
      <c r="AM16" s="145" t="s">
        <v>66</v>
      </c>
      <c r="AN16" s="145" t="s">
        <v>4</v>
      </c>
      <c r="AO16" s="145">
        <v>18</v>
      </c>
      <c r="AP16" s="145">
        <v>25</v>
      </c>
      <c r="AQ16" s="155">
        <v>318.69876093750003</v>
      </c>
      <c r="AR16" s="159">
        <v>0.3</v>
      </c>
      <c r="AS16" s="162">
        <v>200.78</v>
      </c>
      <c r="AT16" s="159">
        <v>0.35</v>
      </c>
      <c r="AU16" s="162">
        <v>186.44</v>
      </c>
      <c r="AV16" s="159">
        <v>0.4</v>
      </c>
      <c r="AW16" s="162">
        <v>172.1</v>
      </c>
      <c r="AY16" s="144" t="s">
        <v>88</v>
      </c>
      <c r="AZ16" s="145" t="s">
        <v>66</v>
      </c>
      <c r="BA16" s="145" t="s">
        <v>4</v>
      </c>
      <c r="BB16" s="145">
        <v>18</v>
      </c>
      <c r="BC16" s="145">
        <v>25</v>
      </c>
      <c r="BD16" s="155">
        <v>260.24359218750004</v>
      </c>
      <c r="BE16" s="166">
        <v>0.3</v>
      </c>
      <c r="BF16" s="162">
        <v>163.95</v>
      </c>
      <c r="BG16" s="166">
        <v>0.35</v>
      </c>
      <c r="BH16" s="164">
        <v>152.24</v>
      </c>
      <c r="BI16" s="166">
        <v>0.4</v>
      </c>
      <c r="BJ16" s="162">
        <v>140.53</v>
      </c>
      <c r="BL16">
        <v>13</v>
      </c>
      <c r="BM16" s="146" t="s">
        <v>28</v>
      </c>
      <c r="BN16" s="147" t="s">
        <v>66</v>
      </c>
      <c r="BO16" s="2" t="s">
        <v>6</v>
      </c>
      <c r="BP16" s="2">
        <v>48</v>
      </c>
      <c r="BQ16" s="2" t="str">
        <f t="shared" si="0"/>
        <v>COM OFERTA</v>
      </c>
      <c r="BR16" s="2" t="str">
        <f t="shared" si="1"/>
        <v>COM OFERTA</v>
      </c>
      <c r="BS16" s="2" t="str">
        <f t="shared" si="2"/>
        <v>COM OFERTA</v>
      </c>
      <c r="BT16" s="2" t="str">
        <f t="shared" si="3"/>
        <v>COM OFERTA</v>
      </c>
    </row>
    <row r="17" spans="1:76" ht="6.75" customHeight="1" x14ac:dyDescent="0.25">
      <c r="A17" s="64"/>
      <c r="B17" s="5"/>
      <c r="C17" s="5"/>
      <c r="D17" s="19"/>
      <c r="E17" s="12"/>
      <c r="F17" s="12"/>
      <c r="G17" s="5"/>
      <c r="H17" s="5"/>
      <c r="I17" s="35"/>
      <c r="J17" s="1"/>
      <c r="K17" s="1"/>
      <c r="L17" s="145" t="s">
        <v>70</v>
      </c>
      <c r="M17" s="145" t="s">
        <v>66</v>
      </c>
      <c r="N17" s="145" t="s">
        <v>4</v>
      </c>
      <c r="O17" s="145">
        <v>18</v>
      </c>
      <c r="P17" s="145">
        <v>25</v>
      </c>
      <c r="Q17" s="155">
        <v>260.24359218750004</v>
      </c>
      <c r="R17" s="159">
        <v>0.3</v>
      </c>
      <c r="S17" s="162">
        <v>163.95</v>
      </c>
      <c r="T17" s="159">
        <v>0.35</v>
      </c>
      <c r="U17" s="162">
        <v>152.24</v>
      </c>
      <c r="V17" s="159">
        <v>0.4</v>
      </c>
      <c r="W17" s="162">
        <v>140.53</v>
      </c>
      <c r="Y17" s="144" t="s">
        <v>70</v>
      </c>
      <c r="Z17" s="145" t="s">
        <v>66</v>
      </c>
      <c r="AA17" s="145" t="s">
        <v>6</v>
      </c>
      <c r="AB17" s="145">
        <v>18</v>
      </c>
      <c r="AC17" s="145">
        <v>25</v>
      </c>
      <c r="AD17" s="155">
        <v>260.24359218750004</v>
      </c>
      <c r="AE17" s="159">
        <v>0.3</v>
      </c>
      <c r="AF17" s="162">
        <v>163.95</v>
      </c>
      <c r="AG17" s="166">
        <v>0.35</v>
      </c>
      <c r="AH17" s="162">
        <v>152.24</v>
      </c>
      <c r="AI17" s="159">
        <v>0.4</v>
      </c>
      <c r="AJ17" s="162">
        <v>140.53</v>
      </c>
      <c r="AL17" s="144" t="s">
        <v>70</v>
      </c>
      <c r="AM17" s="145" t="s">
        <v>66</v>
      </c>
      <c r="AN17" s="145" t="s">
        <v>6</v>
      </c>
      <c r="AO17" s="145">
        <v>18</v>
      </c>
      <c r="AP17" s="145">
        <v>25</v>
      </c>
      <c r="AQ17" s="155">
        <v>318.69876093750003</v>
      </c>
      <c r="AR17" s="159">
        <v>0.3</v>
      </c>
      <c r="AS17" s="162">
        <v>200.78</v>
      </c>
      <c r="AT17" s="159">
        <v>0.35</v>
      </c>
      <c r="AU17" s="162">
        <v>186.44</v>
      </c>
      <c r="AV17" s="159">
        <v>0.4</v>
      </c>
      <c r="AW17" s="162">
        <v>172.1</v>
      </c>
      <c r="AY17" s="144" t="s">
        <v>70</v>
      </c>
      <c r="AZ17" s="145" t="s">
        <v>66</v>
      </c>
      <c r="BA17" s="145" t="s">
        <v>6</v>
      </c>
      <c r="BB17" s="145">
        <v>18</v>
      </c>
      <c r="BC17" s="145">
        <v>25</v>
      </c>
      <c r="BD17" s="155">
        <v>260.24359218750004</v>
      </c>
      <c r="BE17" s="166">
        <v>0.3</v>
      </c>
      <c r="BF17" s="162">
        <v>163.95</v>
      </c>
      <c r="BG17" s="166">
        <v>0.35</v>
      </c>
      <c r="BH17" s="164">
        <v>152.24</v>
      </c>
      <c r="BI17" s="166">
        <v>0.4</v>
      </c>
      <c r="BJ17" s="162">
        <v>140.53</v>
      </c>
      <c r="BL17">
        <v>14</v>
      </c>
      <c r="BM17" s="146" t="s">
        <v>29</v>
      </c>
      <c r="BN17" s="147" t="s">
        <v>66</v>
      </c>
      <c r="BO17" s="2" t="s">
        <v>6</v>
      </c>
      <c r="BP17" s="2">
        <v>48</v>
      </c>
      <c r="BQ17" s="2" t="str">
        <f t="shared" si="0"/>
        <v>COM OFERTA</v>
      </c>
      <c r="BR17" s="2" t="str">
        <f t="shared" si="1"/>
        <v>COM OFERTA</v>
      </c>
      <c r="BS17" s="2" t="str">
        <f t="shared" si="2"/>
        <v>COM OFERTA</v>
      </c>
      <c r="BT17" s="2" t="str">
        <f t="shared" si="3"/>
        <v>COM OFERTA</v>
      </c>
    </row>
    <row r="18" spans="1:76" ht="16.5" x14ac:dyDescent="0.3">
      <c r="A18" s="64"/>
      <c r="B18" s="5"/>
      <c r="C18" s="5"/>
      <c r="D18" s="204" t="s">
        <v>43</v>
      </c>
      <c r="E18" s="204"/>
      <c r="F18" s="204"/>
      <c r="G18" s="204"/>
      <c r="H18" s="5"/>
      <c r="I18" s="35"/>
      <c r="J18" s="1"/>
      <c r="K18" s="1"/>
      <c r="L18" s="145" t="s">
        <v>76</v>
      </c>
      <c r="M18" s="145" t="s">
        <v>66</v>
      </c>
      <c r="N18" s="145" t="s">
        <v>4</v>
      </c>
      <c r="O18" s="145">
        <v>30</v>
      </c>
      <c r="P18" s="145">
        <v>31</v>
      </c>
      <c r="Q18" s="155">
        <v>329.62220156250009</v>
      </c>
      <c r="R18" s="159">
        <v>0.3</v>
      </c>
      <c r="S18" s="162">
        <v>207.66</v>
      </c>
      <c r="T18" s="159">
        <v>0.35</v>
      </c>
      <c r="U18" s="162">
        <v>192.83</v>
      </c>
      <c r="V18" s="159">
        <v>0.4</v>
      </c>
      <c r="W18" s="162">
        <v>178</v>
      </c>
      <c r="Y18" s="144" t="s">
        <v>76</v>
      </c>
      <c r="Z18" s="145" t="s">
        <v>66</v>
      </c>
      <c r="AA18" s="145" t="s">
        <v>5</v>
      </c>
      <c r="AB18" s="145">
        <v>30</v>
      </c>
      <c r="AC18" s="145">
        <v>31</v>
      </c>
      <c r="AD18" s="155">
        <v>329.62220156250009</v>
      </c>
      <c r="AE18" s="159">
        <v>0.3</v>
      </c>
      <c r="AF18" s="162">
        <v>207.66</v>
      </c>
      <c r="AG18" s="166">
        <v>0.35</v>
      </c>
      <c r="AH18" s="162">
        <v>192.83</v>
      </c>
      <c r="AI18" s="159">
        <v>0.4</v>
      </c>
      <c r="AJ18" s="162">
        <v>178</v>
      </c>
      <c r="AL18" s="144" t="s">
        <v>76</v>
      </c>
      <c r="AM18" s="145" t="s">
        <v>66</v>
      </c>
      <c r="AN18" s="145" t="s">
        <v>5</v>
      </c>
      <c r="AO18" s="145">
        <v>30</v>
      </c>
      <c r="AP18" s="145">
        <v>31</v>
      </c>
      <c r="AQ18" s="155">
        <v>378.48245625000004</v>
      </c>
      <c r="AR18" s="159">
        <v>0.3</v>
      </c>
      <c r="AS18" s="162">
        <v>238.44</v>
      </c>
      <c r="AT18" s="159">
        <v>0.35</v>
      </c>
      <c r="AU18" s="162">
        <v>221.41</v>
      </c>
      <c r="AV18" s="159">
        <v>0.4</v>
      </c>
      <c r="AW18" s="162">
        <v>204.38</v>
      </c>
      <c r="AY18" s="144" t="s">
        <v>76</v>
      </c>
      <c r="AZ18" s="145" t="s">
        <v>66</v>
      </c>
      <c r="BA18" s="145" t="s">
        <v>5</v>
      </c>
      <c r="BB18" s="145">
        <v>30</v>
      </c>
      <c r="BC18" s="145">
        <v>31</v>
      </c>
      <c r="BD18" s="155">
        <v>329.62220156250009</v>
      </c>
      <c r="BE18" s="166">
        <v>0.3</v>
      </c>
      <c r="BF18" s="162">
        <v>207.66</v>
      </c>
      <c r="BG18" s="166">
        <v>0.35</v>
      </c>
      <c r="BH18" s="164">
        <v>192.83</v>
      </c>
      <c r="BI18" s="166">
        <v>0.4</v>
      </c>
      <c r="BJ18" s="162">
        <v>178</v>
      </c>
      <c r="BL18">
        <v>15</v>
      </c>
      <c r="BM18" s="146" t="s">
        <v>30</v>
      </c>
      <c r="BN18" s="147" t="s">
        <v>66</v>
      </c>
      <c r="BO18" s="2" t="s">
        <v>6</v>
      </c>
      <c r="BP18" s="2">
        <v>48</v>
      </c>
      <c r="BQ18" s="2" t="str">
        <f t="shared" si="0"/>
        <v>COM OFERTA</v>
      </c>
      <c r="BR18" s="2" t="str">
        <f t="shared" si="1"/>
        <v>COM OFERTA</v>
      </c>
      <c r="BS18" s="2" t="str">
        <f t="shared" si="2"/>
        <v>COM OFERTA</v>
      </c>
      <c r="BT18" s="2" t="str">
        <f t="shared" si="3"/>
        <v>COM OFERTA</v>
      </c>
    </row>
    <row r="19" spans="1:76" s="29" customFormat="1" ht="14.25" customHeight="1" x14ac:dyDescent="0.25">
      <c r="A19" s="66"/>
      <c r="B19" s="24"/>
      <c r="C19" s="24"/>
      <c r="D19" s="25" t="s">
        <v>15</v>
      </c>
      <c r="E19" s="25" t="s">
        <v>42</v>
      </c>
      <c r="F19" s="25" t="s">
        <v>57</v>
      </c>
      <c r="G19" s="26" t="s">
        <v>58</v>
      </c>
      <c r="H19" s="24"/>
      <c r="I19" s="38"/>
      <c r="J19" s="27"/>
      <c r="K19" s="27"/>
      <c r="L19" s="145" t="s">
        <v>77</v>
      </c>
      <c r="M19" s="145" t="s">
        <v>66</v>
      </c>
      <c r="N19" s="145" t="s">
        <v>4</v>
      </c>
      <c r="O19" s="145">
        <v>18</v>
      </c>
      <c r="P19" s="145">
        <v>25</v>
      </c>
      <c r="Q19" s="155">
        <v>260.24359218750004</v>
      </c>
      <c r="R19" s="159">
        <v>0.3</v>
      </c>
      <c r="S19" s="162">
        <v>163.95</v>
      </c>
      <c r="T19" s="159">
        <v>0.35</v>
      </c>
      <c r="U19" s="162">
        <v>152.24</v>
      </c>
      <c r="V19" s="159">
        <v>0.4</v>
      </c>
      <c r="W19" s="162">
        <v>140.53</v>
      </c>
      <c r="X19" s="1"/>
      <c r="Y19" s="144" t="s">
        <v>77</v>
      </c>
      <c r="Z19" s="145" t="s">
        <v>66</v>
      </c>
      <c r="AA19" s="145" t="s">
        <v>4</v>
      </c>
      <c r="AB19" s="145">
        <v>18</v>
      </c>
      <c r="AC19" s="145">
        <v>25</v>
      </c>
      <c r="AD19" s="155">
        <v>260.24359218750004</v>
      </c>
      <c r="AE19" s="159">
        <v>0.3</v>
      </c>
      <c r="AF19" s="162">
        <v>163.95</v>
      </c>
      <c r="AG19" s="166">
        <v>0.35</v>
      </c>
      <c r="AH19" s="162">
        <v>152.24</v>
      </c>
      <c r="AI19" s="159">
        <v>0.4</v>
      </c>
      <c r="AJ19" s="162">
        <v>140.53</v>
      </c>
      <c r="AK19"/>
      <c r="AL19" s="144" t="s">
        <v>77</v>
      </c>
      <c r="AM19" s="145" t="s">
        <v>66</v>
      </c>
      <c r="AN19" s="145" t="s">
        <v>4</v>
      </c>
      <c r="AO19" s="145">
        <v>18</v>
      </c>
      <c r="AP19" s="145">
        <v>25</v>
      </c>
      <c r="AQ19" s="155">
        <v>318.69876093750003</v>
      </c>
      <c r="AR19" s="159">
        <v>0.3</v>
      </c>
      <c r="AS19" s="162">
        <v>200.78</v>
      </c>
      <c r="AT19" s="159">
        <v>0.35</v>
      </c>
      <c r="AU19" s="162">
        <v>186.44</v>
      </c>
      <c r="AV19" s="159">
        <v>0.4</v>
      </c>
      <c r="AW19" s="162">
        <v>172.1</v>
      </c>
      <c r="AX19"/>
      <c r="AY19" s="144" t="s">
        <v>77</v>
      </c>
      <c r="AZ19" s="145" t="s">
        <v>66</v>
      </c>
      <c r="BA19" s="145" t="s">
        <v>4</v>
      </c>
      <c r="BB19" s="145">
        <v>18</v>
      </c>
      <c r="BC19" s="145">
        <v>25</v>
      </c>
      <c r="BD19" s="155">
        <v>260.24359218750004</v>
      </c>
      <c r="BE19" s="166">
        <v>0.3</v>
      </c>
      <c r="BF19" s="162">
        <v>163.95</v>
      </c>
      <c r="BG19" s="166">
        <v>0.35</v>
      </c>
      <c r="BH19" s="164">
        <v>152.24</v>
      </c>
      <c r="BI19" s="166">
        <v>0.4</v>
      </c>
      <c r="BJ19" s="162">
        <v>140.53</v>
      </c>
      <c r="BK19" s="1"/>
      <c r="BL19">
        <v>16</v>
      </c>
      <c r="BM19" s="146" t="s">
        <v>31</v>
      </c>
      <c r="BN19" s="147" t="s">
        <v>66</v>
      </c>
      <c r="BO19" s="2" t="s">
        <v>5</v>
      </c>
      <c r="BP19" s="2">
        <v>54</v>
      </c>
      <c r="BQ19" s="2" t="str">
        <f t="shared" si="0"/>
        <v>COM OFERTA</v>
      </c>
      <c r="BR19" s="2" t="str">
        <f t="shared" si="1"/>
        <v>COM OFERTA</v>
      </c>
      <c r="BS19" s="2" t="str">
        <f t="shared" si="2"/>
        <v>COM OFERTA</v>
      </c>
      <c r="BT19" s="2" t="str">
        <f t="shared" si="3"/>
        <v>COM OFERTA</v>
      </c>
      <c r="BU19"/>
      <c r="BV19"/>
      <c r="BW19"/>
      <c r="BX19"/>
    </row>
    <row r="20" spans="1:76" x14ac:dyDescent="0.25">
      <c r="A20" s="65"/>
      <c r="B20" s="16"/>
      <c r="C20" s="16"/>
      <c r="D20" s="68">
        <f ca="1">IFERROR(VLOOKUP($BM$1,INDIRECT($BW$1),7,FALSE),"")</f>
        <v>0.26500000000000001</v>
      </c>
      <c r="E20" s="14">
        <f ca="1">IFERROR(VLOOKUP($BM$1,INDIRECT($BW$1),8,FALSE),"")</f>
        <v>366.12</v>
      </c>
      <c r="F20" s="13">
        <f ca="1">IFERROR(VLOOKUP($BM$1,INDIRECT($BW$1),5,FALSE),"")</f>
        <v>60</v>
      </c>
      <c r="G20" s="33" t="str">
        <f ca="1">IF(F20&gt;0,"Paga","")</f>
        <v>Paga</v>
      </c>
      <c r="H20" s="16"/>
      <c r="I20" s="37"/>
      <c r="J20" s="17"/>
      <c r="K20" s="17"/>
      <c r="L20" s="145" t="s">
        <v>71</v>
      </c>
      <c r="M20" s="145" t="s">
        <v>66</v>
      </c>
      <c r="N20" s="145" t="s">
        <v>4</v>
      </c>
      <c r="O20" s="145">
        <v>18</v>
      </c>
      <c r="P20" s="145">
        <v>25</v>
      </c>
      <c r="Q20" s="155">
        <v>260.24359218750004</v>
      </c>
      <c r="R20" s="159">
        <v>0.3</v>
      </c>
      <c r="S20" s="162">
        <v>163.95</v>
      </c>
      <c r="T20" s="159">
        <v>0.35</v>
      </c>
      <c r="U20" s="162">
        <v>152.24</v>
      </c>
      <c r="V20" s="159">
        <v>0.4</v>
      </c>
      <c r="W20" s="162">
        <v>140.53</v>
      </c>
      <c r="Y20" s="144" t="s">
        <v>71</v>
      </c>
      <c r="Z20" s="145" t="s">
        <v>66</v>
      </c>
      <c r="AA20" s="145" t="s">
        <v>6</v>
      </c>
      <c r="AB20" s="145">
        <v>18</v>
      </c>
      <c r="AC20" s="145">
        <v>25</v>
      </c>
      <c r="AD20" s="155">
        <v>260.24359218750004</v>
      </c>
      <c r="AE20" s="159">
        <v>0.3</v>
      </c>
      <c r="AF20" s="162">
        <v>163.95</v>
      </c>
      <c r="AG20" s="166">
        <v>0.35</v>
      </c>
      <c r="AH20" s="162">
        <v>152.24</v>
      </c>
      <c r="AI20" s="159">
        <v>0.4</v>
      </c>
      <c r="AJ20" s="162">
        <v>140.53</v>
      </c>
      <c r="AL20" s="144" t="s">
        <v>71</v>
      </c>
      <c r="AM20" s="145" t="s">
        <v>66</v>
      </c>
      <c r="AN20" s="145" t="s">
        <v>6</v>
      </c>
      <c r="AO20" s="145">
        <v>18</v>
      </c>
      <c r="AP20" s="145">
        <v>25</v>
      </c>
      <c r="AQ20" s="155">
        <v>318.69876093750003</v>
      </c>
      <c r="AR20" s="159">
        <v>0.3</v>
      </c>
      <c r="AS20" s="162">
        <v>200.78</v>
      </c>
      <c r="AT20" s="159">
        <v>0.35</v>
      </c>
      <c r="AU20" s="162">
        <v>186.44</v>
      </c>
      <c r="AV20" s="159">
        <v>0.4</v>
      </c>
      <c r="AW20" s="162">
        <v>172.1</v>
      </c>
      <c r="AY20" s="144" t="s">
        <v>71</v>
      </c>
      <c r="AZ20" s="145" t="s">
        <v>66</v>
      </c>
      <c r="BA20" s="145" t="s">
        <v>6</v>
      </c>
      <c r="BB20" s="145">
        <v>18</v>
      </c>
      <c r="BC20" s="145">
        <v>25</v>
      </c>
      <c r="BD20" s="155">
        <v>260.24359218750004</v>
      </c>
      <c r="BE20" s="166">
        <v>0.3</v>
      </c>
      <c r="BF20" s="162">
        <v>163.95</v>
      </c>
      <c r="BG20" s="166">
        <v>0.35</v>
      </c>
      <c r="BH20" s="164">
        <v>152.24</v>
      </c>
      <c r="BI20" s="166">
        <v>0.4</v>
      </c>
      <c r="BJ20" s="162">
        <v>140.53</v>
      </c>
      <c r="BL20">
        <v>17</v>
      </c>
      <c r="BM20" s="146" t="s">
        <v>32</v>
      </c>
      <c r="BN20" s="147" t="s">
        <v>66</v>
      </c>
      <c r="BO20" s="2" t="s">
        <v>5</v>
      </c>
      <c r="BP20" s="2">
        <v>48</v>
      </c>
      <c r="BQ20" s="2" t="str">
        <f t="shared" si="0"/>
        <v>COM OFERTA</v>
      </c>
      <c r="BR20" s="2" t="str">
        <f t="shared" si="1"/>
        <v>COM OFERTA</v>
      </c>
      <c r="BS20" s="2" t="str">
        <f t="shared" si="2"/>
        <v>COM OFERTA</v>
      </c>
      <c r="BT20" s="2" t="str">
        <f t="shared" si="3"/>
        <v>COM OFERTA</v>
      </c>
    </row>
    <row r="21" spans="1:76" x14ac:dyDescent="0.25">
      <c r="A21" s="64"/>
      <c r="B21" s="16"/>
      <c r="C21" s="16"/>
      <c r="D21" s="20" t="str">
        <f ca="1">IF($D$20=0,"","▶  O valor da mensalidade já inclui o desconto de pontualidade de 10% para pagamento no dia 08/mês")</f>
        <v>▶  O valor da mensalidade já inclui o desconto de pontualidade de 10% para pagamento no dia 08/mês</v>
      </c>
      <c r="E21" s="21"/>
      <c r="F21" s="22"/>
      <c r="G21" s="23"/>
      <c r="H21" s="16"/>
      <c r="I21" s="37"/>
      <c r="J21" s="1"/>
      <c r="K21" s="1"/>
      <c r="L21" s="145" t="s">
        <v>72</v>
      </c>
      <c r="M21" s="145" t="s">
        <v>66</v>
      </c>
      <c r="N21" s="145" t="s">
        <v>4</v>
      </c>
      <c r="O21" s="145">
        <v>18</v>
      </c>
      <c r="P21" s="145">
        <v>25</v>
      </c>
      <c r="Q21" s="155">
        <v>260.24359218750004</v>
      </c>
      <c r="R21" s="159">
        <v>0.3</v>
      </c>
      <c r="S21" s="162">
        <v>163.95</v>
      </c>
      <c r="T21" s="159">
        <v>0.35</v>
      </c>
      <c r="U21" s="162">
        <v>152.24</v>
      </c>
      <c r="V21" s="159">
        <v>0.4</v>
      </c>
      <c r="W21" s="162">
        <v>140.53</v>
      </c>
      <c r="Y21" s="144" t="s">
        <v>72</v>
      </c>
      <c r="Z21" s="145" t="s">
        <v>66</v>
      </c>
      <c r="AA21" s="145" t="s">
        <v>4</v>
      </c>
      <c r="AB21" s="145">
        <v>18</v>
      </c>
      <c r="AC21" s="145">
        <v>25</v>
      </c>
      <c r="AD21" s="155">
        <v>260.24359218750004</v>
      </c>
      <c r="AE21" s="159">
        <v>0.3</v>
      </c>
      <c r="AF21" s="162">
        <v>163.95</v>
      </c>
      <c r="AG21" s="166">
        <v>0.35</v>
      </c>
      <c r="AH21" s="162">
        <v>152.24</v>
      </c>
      <c r="AI21" s="159">
        <v>0.4</v>
      </c>
      <c r="AJ21" s="162">
        <v>140.53</v>
      </c>
      <c r="AL21" s="144" t="s">
        <v>72</v>
      </c>
      <c r="AM21" s="145" t="s">
        <v>66</v>
      </c>
      <c r="AN21" s="145" t="s">
        <v>4</v>
      </c>
      <c r="AO21" s="145">
        <v>18</v>
      </c>
      <c r="AP21" s="145">
        <v>25</v>
      </c>
      <c r="AQ21" s="155">
        <v>318.69876093750003</v>
      </c>
      <c r="AR21" s="159">
        <v>0.3</v>
      </c>
      <c r="AS21" s="162">
        <v>200.78</v>
      </c>
      <c r="AT21" s="159">
        <v>0.35</v>
      </c>
      <c r="AU21" s="162">
        <v>186.44</v>
      </c>
      <c r="AV21" s="159">
        <v>0.4</v>
      </c>
      <c r="AW21" s="162">
        <v>172.1</v>
      </c>
      <c r="AY21" s="144" t="s">
        <v>72</v>
      </c>
      <c r="AZ21" s="145" t="s">
        <v>66</v>
      </c>
      <c r="BA21" s="145" t="s">
        <v>4</v>
      </c>
      <c r="BB21" s="145">
        <v>18</v>
      </c>
      <c r="BC21" s="145">
        <v>25</v>
      </c>
      <c r="BD21" s="155">
        <v>260.24359218750004</v>
      </c>
      <c r="BE21" s="166">
        <v>0.3</v>
      </c>
      <c r="BF21" s="162">
        <v>163.95</v>
      </c>
      <c r="BG21" s="166">
        <v>0.35</v>
      </c>
      <c r="BH21" s="164">
        <v>152.24</v>
      </c>
      <c r="BI21" s="166">
        <v>0.4</v>
      </c>
      <c r="BJ21" s="162">
        <v>140.53</v>
      </c>
      <c r="BL21">
        <v>18</v>
      </c>
      <c r="BM21" s="146" t="s">
        <v>86</v>
      </c>
      <c r="BN21" s="147" t="s">
        <v>66</v>
      </c>
      <c r="BO21" s="2" t="s">
        <v>4</v>
      </c>
      <c r="BP21" s="2">
        <v>42</v>
      </c>
      <c r="BQ21" s="2" t="str">
        <f t="shared" si="0"/>
        <v>COM OFERTA</v>
      </c>
      <c r="BR21" s="2" t="str">
        <f t="shared" si="1"/>
        <v>COM OFERTA</v>
      </c>
      <c r="BS21" s="2" t="str">
        <f t="shared" si="2"/>
        <v>COM OFERTA</v>
      </c>
      <c r="BT21" s="2" t="str">
        <f t="shared" si="3"/>
        <v>COM OFERTA</v>
      </c>
    </row>
    <row r="22" spans="1:76" ht="6.75" customHeight="1" x14ac:dyDescent="0.25">
      <c r="A22" s="64"/>
      <c r="B22" s="5"/>
      <c r="C22" s="5"/>
      <c r="D22" s="20"/>
      <c r="E22" s="12"/>
      <c r="F22" s="12"/>
      <c r="G22" s="5"/>
      <c r="H22" s="5"/>
      <c r="I22" s="35"/>
      <c r="J22" s="1"/>
      <c r="K22" s="1"/>
      <c r="L22" s="145" t="s">
        <v>90</v>
      </c>
      <c r="M22" s="145" t="s">
        <v>66</v>
      </c>
      <c r="N22" s="145" t="s">
        <v>4</v>
      </c>
      <c r="O22" s="145">
        <v>18</v>
      </c>
      <c r="P22" s="145">
        <v>25</v>
      </c>
      <c r="Q22" s="155">
        <v>246.51548437500003</v>
      </c>
      <c r="R22" s="159">
        <v>0.3</v>
      </c>
      <c r="S22" s="162">
        <v>155.30000000000001</v>
      </c>
      <c r="T22" s="159">
        <v>0.35</v>
      </c>
      <c r="U22" s="162">
        <v>144.21</v>
      </c>
      <c r="V22" s="159">
        <v>0.4</v>
      </c>
      <c r="W22" s="162">
        <v>133.12</v>
      </c>
      <c r="Y22" s="144" t="s">
        <v>90</v>
      </c>
      <c r="Z22" s="145" t="s">
        <v>66</v>
      </c>
      <c r="AA22" s="145" t="s">
        <v>7</v>
      </c>
      <c r="AB22" s="145">
        <v>18</v>
      </c>
      <c r="AC22" s="145">
        <v>25</v>
      </c>
      <c r="AD22" s="155">
        <v>246.51548437500003</v>
      </c>
      <c r="AE22" s="159">
        <v>0.3</v>
      </c>
      <c r="AF22" s="162">
        <v>155.30000000000001</v>
      </c>
      <c r="AG22" s="166">
        <v>0.35</v>
      </c>
      <c r="AH22" s="162">
        <v>144.21</v>
      </c>
      <c r="AI22" s="159">
        <v>0.4</v>
      </c>
      <c r="AJ22" s="162">
        <v>133.12</v>
      </c>
      <c r="AL22" s="144" t="s">
        <v>90</v>
      </c>
      <c r="AM22" s="145" t="s">
        <v>66</v>
      </c>
      <c r="AN22" s="145" t="s">
        <v>7</v>
      </c>
      <c r="AO22" s="145">
        <v>18</v>
      </c>
      <c r="AP22" s="145">
        <v>25</v>
      </c>
      <c r="AQ22" s="155">
        <v>318.69876093750003</v>
      </c>
      <c r="AR22" s="159">
        <v>0.3</v>
      </c>
      <c r="AS22" s="162">
        <v>200.78</v>
      </c>
      <c r="AT22" s="159">
        <v>0.35</v>
      </c>
      <c r="AU22" s="162">
        <v>186.44</v>
      </c>
      <c r="AV22" s="159">
        <v>0.4</v>
      </c>
      <c r="AW22" s="162">
        <v>172.1</v>
      </c>
      <c r="AY22" s="144" t="s">
        <v>90</v>
      </c>
      <c r="AZ22" s="145" t="s">
        <v>66</v>
      </c>
      <c r="BA22" s="145" t="s">
        <v>7</v>
      </c>
      <c r="BB22" s="145">
        <v>18</v>
      </c>
      <c r="BC22" s="145">
        <v>25</v>
      </c>
      <c r="BD22" s="155">
        <v>246.51548437500003</v>
      </c>
      <c r="BE22" s="166">
        <v>0.3</v>
      </c>
      <c r="BF22" s="162">
        <v>155.30000000000001</v>
      </c>
      <c r="BG22" s="166">
        <v>0.35</v>
      </c>
      <c r="BH22" s="164">
        <v>144.21</v>
      </c>
      <c r="BI22" s="166">
        <v>0.4</v>
      </c>
      <c r="BJ22" s="162">
        <v>133.12</v>
      </c>
      <c r="BL22">
        <v>19</v>
      </c>
      <c r="BM22" s="146" t="s">
        <v>84</v>
      </c>
      <c r="BN22" s="147" t="s">
        <v>66</v>
      </c>
      <c r="BO22" s="2" t="s">
        <v>4</v>
      </c>
      <c r="BP22" s="2">
        <v>42</v>
      </c>
      <c r="BQ22" s="2" t="str">
        <f t="shared" si="0"/>
        <v>COM OFERTA</v>
      </c>
      <c r="BR22" s="2" t="str">
        <f t="shared" si="1"/>
        <v>COM OFERTA</v>
      </c>
      <c r="BS22" s="2" t="str">
        <f t="shared" si="2"/>
        <v>COM OFERTA</v>
      </c>
      <c r="BT22" s="2" t="str">
        <f t="shared" si="3"/>
        <v>COM OFERTA</v>
      </c>
    </row>
    <row r="23" spans="1:76" ht="16.5" x14ac:dyDescent="0.3">
      <c r="A23" s="64"/>
      <c r="B23" s="5"/>
      <c r="C23" s="5"/>
      <c r="D23" s="204" t="s">
        <v>44</v>
      </c>
      <c r="E23" s="204"/>
      <c r="F23" s="204"/>
      <c r="G23" s="204"/>
      <c r="H23" s="5"/>
      <c r="I23" s="35"/>
      <c r="J23" s="1"/>
      <c r="K23" s="1"/>
      <c r="L23" s="145" t="s">
        <v>83</v>
      </c>
      <c r="M23" s="145" t="s">
        <v>66</v>
      </c>
      <c r="N23" s="145" t="s">
        <v>4</v>
      </c>
      <c r="O23" s="145">
        <v>24</v>
      </c>
      <c r="P23" s="145">
        <v>25</v>
      </c>
      <c r="Q23" s="155">
        <v>514.21063443749995</v>
      </c>
      <c r="R23" s="159">
        <v>0.26500000000000001</v>
      </c>
      <c r="S23" s="162">
        <v>340.15</v>
      </c>
      <c r="T23" s="159">
        <v>0.3</v>
      </c>
      <c r="U23" s="162">
        <v>323.95</v>
      </c>
      <c r="V23" s="159"/>
      <c r="W23" s="162"/>
      <c r="Y23" s="144" t="s">
        <v>83</v>
      </c>
      <c r="Z23" s="145" t="s">
        <v>66</v>
      </c>
      <c r="AA23" s="145" t="s">
        <v>5</v>
      </c>
      <c r="AB23" s="145">
        <v>24</v>
      </c>
      <c r="AC23" s="145">
        <v>25</v>
      </c>
      <c r="AD23" s="155">
        <v>514.21063443749995</v>
      </c>
      <c r="AE23" s="159">
        <v>0.26500000000000001</v>
      </c>
      <c r="AF23" s="162">
        <v>340.15</v>
      </c>
      <c r="AG23" s="166">
        <v>0.3</v>
      </c>
      <c r="AH23" s="162">
        <v>323.95</v>
      </c>
      <c r="AI23" s="159"/>
      <c r="AJ23" s="162"/>
      <c r="AL23" s="144" t="s">
        <v>83</v>
      </c>
      <c r="AM23" s="145" t="s">
        <v>66</v>
      </c>
      <c r="AN23" s="145" t="s">
        <v>5</v>
      </c>
      <c r="AO23" s="145">
        <v>24</v>
      </c>
      <c r="AP23" s="145">
        <v>25</v>
      </c>
      <c r="AQ23" s="155">
        <v>590.43263174999993</v>
      </c>
      <c r="AR23" s="159">
        <v>0.26500000000000001</v>
      </c>
      <c r="AS23" s="162">
        <v>390.57</v>
      </c>
      <c r="AT23" s="159">
        <v>0.3</v>
      </c>
      <c r="AU23" s="162">
        <v>371.97</v>
      </c>
      <c r="AV23" s="159"/>
      <c r="AW23" s="162"/>
      <c r="AY23" s="144" t="s">
        <v>83</v>
      </c>
      <c r="AZ23" s="145" t="s">
        <v>66</v>
      </c>
      <c r="BA23" s="145" t="s">
        <v>5</v>
      </c>
      <c r="BB23" s="145">
        <v>24</v>
      </c>
      <c r="BC23" s="145">
        <v>25</v>
      </c>
      <c r="BD23" s="155">
        <v>514.21063443749995</v>
      </c>
      <c r="BE23" s="166">
        <v>0.26500000000000001</v>
      </c>
      <c r="BF23" s="162">
        <v>340.15</v>
      </c>
      <c r="BG23" s="166">
        <v>0.3</v>
      </c>
      <c r="BH23" s="164">
        <v>323.95</v>
      </c>
      <c r="BI23" s="166"/>
      <c r="BJ23" s="162"/>
      <c r="BL23">
        <v>20</v>
      </c>
      <c r="BM23" s="146" t="s">
        <v>33</v>
      </c>
      <c r="BN23" s="147" t="s">
        <v>66</v>
      </c>
      <c r="BO23" s="2" t="s">
        <v>4</v>
      </c>
      <c r="BP23" s="2">
        <v>42</v>
      </c>
      <c r="BQ23" s="2" t="str">
        <f t="shared" si="0"/>
        <v>COM OFERTA</v>
      </c>
      <c r="BR23" s="2" t="str">
        <f t="shared" si="1"/>
        <v>COM OFERTA</v>
      </c>
      <c r="BS23" s="2" t="str">
        <f t="shared" si="2"/>
        <v>COM OFERTA</v>
      </c>
      <c r="BT23" s="2" t="str">
        <f t="shared" si="3"/>
        <v>COM OFERTA</v>
      </c>
    </row>
    <row r="24" spans="1:76" s="29" customFormat="1" ht="14.25" customHeight="1" x14ac:dyDescent="0.25">
      <c r="A24" s="67"/>
      <c r="B24" s="24"/>
      <c r="C24" s="24"/>
      <c r="D24" s="25" t="s">
        <v>15</v>
      </c>
      <c r="E24" s="25" t="s">
        <v>42</v>
      </c>
      <c r="F24" s="25" t="s">
        <v>57</v>
      </c>
      <c r="G24" s="26" t="s">
        <v>58</v>
      </c>
      <c r="H24" s="24"/>
      <c r="I24" s="38"/>
      <c r="J24" s="28"/>
      <c r="K24" s="28"/>
      <c r="L24" s="145" t="s">
        <v>73</v>
      </c>
      <c r="M24" s="145" t="s">
        <v>66</v>
      </c>
      <c r="N24" s="145" t="s">
        <v>4</v>
      </c>
      <c r="O24" s="145">
        <v>18</v>
      </c>
      <c r="P24" s="145">
        <v>25</v>
      </c>
      <c r="Q24" s="155">
        <v>260.24359218750004</v>
      </c>
      <c r="R24" s="159">
        <v>0.3</v>
      </c>
      <c r="S24" s="162">
        <v>163.95</v>
      </c>
      <c r="T24" s="159">
        <v>0.35</v>
      </c>
      <c r="U24" s="162">
        <v>152.24</v>
      </c>
      <c r="V24" s="159">
        <v>0.4</v>
      </c>
      <c r="W24" s="162">
        <v>140.53</v>
      </c>
      <c r="X24" s="1"/>
      <c r="Y24" s="144" t="s">
        <v>73</v>
      </c>
      <c r="Z24" s="145" t="s">
        <v>66</v>
      </c>
      <c r="AA24" s="145" t="s">
        <v>4</v>
      </c>
      <c r="AB24" s="145">
        <v>18</v>
      </c>
      <c r="AC24" s="145">
        <v>25</v>
      </c>
      <c r="AD24" s="155">
        <v>260.24359218750004</v>
      </c>
      <c r="AE24" s="159">
        <v>0.3</v>
      </c>
      <c r="AF24" s="162">
        <v>163.95</v>
      </c>
      <c r="AG24" s="166">
        <v>0.35</v>
      </c>
      <c r="AH24" s="162">
        <v>152.24</v>
      </c>
      <c r="AI24" s="159">
        <v>0.4</v>
      </c>
      <c r="AJ24" s="162">
        <v>140.53</v>
      </c>
      <c r="AK24"/>
      <c r="AL24" s="144" t="s">
        <v>73</v>
      </c>
      <c r="AM24" s="145" t="s">
        <v>66</v>
      </c>
      <c r="AN24" s="145" t="s">
        <v>4</v>
      </c>
      <c r="AO24" s="145">
        <v>18</v>
      </c>
      <c r="AP24" s="145">
        <v>25</v>
      </c>
      <c r="AQ24" s="155">
        <v>318.69876093750003</v>
      </c>
      <c r="AR24" s="159">
        <v>0.3</v>
      </c>
      <c r="AS24" s="162">
        <v>200.78</v>
      </c>
      <c r="AT24" s="159">
        <v>0.35</v>
      </c>
      <c r="AU24" s="162">
        <v>186.44</v>
      </c>
      <c r="AV24" s="159">
        <v>0.4</v>
      </c>
      <c r="AW24" s="162">
        <v>172.1</v>
      </c>
      <c r="AX24"/>
      <c r="AY24" s="144" t="s">
        <v>73</v>
      </c>
      <c r="AZ24" s="145" t="s">
        <v>66</v>
      </c>
      <c r="BA24" s="145" t="s">
        <v>4</v>
      </c>
      <c r="BB24" s="145">
        <v>18</v>
      </c>
      <c r="BC24" s="145">
        <v>25</v>
      </c>
      <c r="BD24" s="155">
        <v>260.24359218750004</v>
      </c>
      <c r="BE24" s="166">
        <v>0.3</v>
      </c>
      <c r="BF24" s="162">
        <v>163.95</v>
      </c>
      <c r="BG24" s="166">
        <v>0.35</v>
      </c>
      <c r="BH24" s="164">
        <v>152.24</v>
      </c>
      <c r="BI24" s="166">
        <v>0.4</v>
      </c>
      <c r="BJ24" s="162">
        <v>140.53</v>
      </c>
      <c r="BK24" s="1"/>
      <c r="BL24">
        <v>21</v>
      </c>
      <c r="BM24" s="146" t="s">
        <v>34</v>
      </c>
      <c r="BN24" s="147" t="s">
        <v>66</v>
      </c>
      <c r="BO24" s="2" t="s">
        <v>4</v>
      </c>
      <c r="BP24" s="2">
        <v>42</v>
      </c>
      <c r="BQ24" s="2" t="str">
        <f t="shared" si="0"/>
        <v>COM OFERTA</v>
      </c>
      <c r="BR24" s="2" t="str">
        <f t="shared" si="1"/>
        <v>COM OFERTA</v>
      </c>
      <c r="BS24" s="2" t="str">
        <f t="shared" si="2"/>
        <v>COM OFERTA</v>
      </c>
      <c r="BT24" s="2" t="str">
        <f t="shared" si="3"/>
        <v>COM OFERTA</v>
      </c>
      <c r="BU24"/>
      <c r="BV24"/>
      <c r="BW24"/>
      <c r="BX24"/>
    </row>
    <row r="25" spans="1:76" x14ac:dyDescent="0.25">
      <c r="A25" s="65"/>
      <c r="B25" s="16"/>
      <c r="C25" s="16"/>
      <c r="D25" s="68">
        <f ca="1">IFERROR(VLOOKUP($BM$1,INDIRECT($BW$1),7,FALSE),"")</f>
        <v>0.26500000000000001</v>
      </c>
      <c r="E25" s="14">
        <f ca="1">IFERROR(VLOOKUP($BM$1,INDIRECT($BW$1),8,FALSE),"")</f>
        <v>366.12</v>
      </c>
      <c r="F25" s="13">
        <f ca="1">IFERROR(VLOOKUP($BM$1,INDIRECT($BW$1),5,FALSE),"")</f>
        <v>60</v>
      </c>
      <c r="G25" s="34" t="str">
        <f ca="1">IF(F25&gt;0,"Paga","")</f>
        <v>Paga</v>
      </c>
      <c r="H25" s="16"/>
      <c r="I25" s="37"/>
      <c r="J25" s="17"/>
      <c r="K25" s="17"/>
      <c r="L25" s="145" t="s">
        <v>85</v>
      </c>
      <c r="M25" s="145" t="s">
        <v>66</v>
      </c>
      <c r="N25" s="145" t="s">
        <v>4</v>
      </c>
      <c r="O25" s="145">
        <v>18</v>
      </c>
      <c r="P25" s="145">
        <v>25</v>
      </c>
      <c r="Q25" s="155">
        <v>260.24359218750004</v>
      </c>
      <c r="R25" s="159">
        <v>0.3</v>
      </c>
      <c r="S25" s="162">
        <v>163.95</v>
      </c>
      <c r="T25" s="159">
        <v>0.35</v>
      </c>
      <c r="U25" s="162">
        <v>152.24</v>
      </c>
      <c r="V25" s="159">
        <v>0.4</v>
      </c>
      <c r="W25" s="162">
        <v>140.53</v>
      </c>
      <c r="Y25" s="144" t="s">
        <v>85</v>
      </c>
      <c r="Z25" s="145" t="s">
        <v>66</v>
      </c>
      <c r="AA25" s="145" t="s">
        <v>4</v>
      </c>
      <c r="AB25" s="145">
        <v>18</v>
      </c>
      <c r="AC25" s="145">
        <v>25</v>
      </c>
      <c r="AD25" s="155">
        <v>260.24359218750004</v>
      </c>
      <c r="AE25" s="159">
        <v>0.3</v>
      </c>
      <c r="AF25" s="162">
        <v>163.95</v>
      </c>
      <c r="AG25" s="166">
        <v>0.35</v>
      </c>
      <c r="AH25" s="162">
        <v>152.24</v>
      </c>
      <c r="AI25" s="159">
        <v>0.4</v>
      </c>
      <c r="AJ25" s="162">
        <v>140.53</v>
      </c>
      <c r="AL25" s="144" t="s">
        <v>85</v>
      </c>
      <c r="AM25" s="145" t="s">
        <v>66</v>
      </c>
      <c r="AN25" s="145" t="s">
        <v>4</v>
      </c>
      <c r="AO25" s="145">
        <v>18</v>
      </c>
      <c r="AP25" s="145">
        <v>25</v>
      </c>
      <c r="AQ25" s="155">
        <v>318.69876093750003</v>
      </c>
      <c r="AR25" s="159">
        <v>0.3</v>
      </c>
      <c r="AS25" s="162">
        <v>200.78</v>
      </c>
      <c r="AT25" s="159">
        <v>0.35</v>
      </c>
      <c r="AU25" s="162">
        <v>186.44</v>
      </c>
      <c r="AV25" s="159">
        <v>0.4</v>
      </c>
      <c r="AW25" s="162">
        <v>172.1</v>
      </c>
      <c r="AY25" s="144" t="s">
        <v>85</v>
      </c>
      <c r="AZ25" s="145" t="s">
        <v>66</v>
      </c>
      <c r="BA25" s="145" t="s">
        <v>4</v>
      </c>
      <c r="BB25" s="145">
        <v>18</v>
      </c>
      <c r="BC25" s="145">
        <v>25</v>
      </c>
      <c r="BD25" s="155">
        <v>260.24359218750004</v>
      </c>
      <c r="BE25" s="166">
        <v>0.3</v>
      </c>
      <c r="BF25" s="162">
        <v>163.95</v>
      </c>
      <c r="BG25" s="166">
        <v>0.35</v>
      </c>
      <c r="BH25" s="164">
        <v>152.24</v>
      </c>
      <c r="BI25" s="166">
        <v>0.4</v>
      </c>
      <c r="BJ25" s="162">
        <v>140.53</v>
      </c>
      <c r="BL25">
        <v>22</v>
      </c>
      <c r="BM25" s="146" t="s">
        <v>35</v>
      </c>
      <c r="BN25" s="147" t="s">
        <v>66</v>
      </c>
      <c r="BO25" s="2" t="s">
        <v>4</v>
      </c>
      <c r="BP25" s="2">
        <v>42</v>
      </c>
      <c r="BQ25" s="2" t="str">
        <f t="shared" si="0"/>
        <v>COM OFERTA</v>
      </c>
      <c r="BR25" s="2" t="str">
        <f t="shared" si="1"/>
        <v>COM OFERTA</v>
      </c>
      <c r="BS25" s="2" t="str">
        <f t="shared" si="2"/>
        <v>COM OFERTA</v>
      </c>
      <c r="BT25" s="2" t="str">
        <f t="shared" si="3"/>
        <v>COM OFERTA</v>
      </c>
    </row>
    <row r="26" spans="1:76" x14ac:dyDescent="0.25">
      <c r="A26" s="65"/>
      <c r="B26" s="16"/>
      <c r="C26" s="16"/>
      <c r="D26" s="68">
        <f ca="1">IFERROR(VLOOKUP($BM$1,INDIRECT($BW$1),7,FALSE),"")</f>
        <v>0.26500000000000001</v>
      </c>
      <c r="E26" s="14">
        <f ca="1">IFERROR(VLOOKUP($BM$1,INDIRECT($BW$1),8,FALSE),"")</f>
        <v>366.12</v>
      </c>
      <c r="F26" s="13">
        <f ca="1">IFERROR(VLOOKUP($BM$1,INDIRECT($BW$1),5,FALSE)-1,"")</f>
        <v>59</v>
      </c>
      <c r="G26" s="34" t="str">
        <f ca="1">IF(F26&gt;0,"Gratuíta","")</f>
        <v>Gratuíta</v>
      </c>
      <c r="H26" s="16"/>
      <c r="I26" s="37"/>
      <c r="J26" s="17"/>
      <c r="K26" s="17"/>
      <c r="L26" s="145" t="s">
        <v>40</v>
      </c>
      <c r="M26" s="145" t="s">
        <v>66</v>
      </c>
      <c r="N26" s="145" t="s">
        <v>4</v>
      </c>
      <c r="O26" s="145">
        <v>30</v>
      </c>
      <c r="P26" s="145">
        <v>31</v>
      </c>
      <c r="Q26" s="155">
        <v>233.67306093750005</v>
      </c>
      <c r="R26" s="159">
        <v>0.3</v>
      </c>
      <c r="S26" s="162">
        <v>147.21</v>
      </c>
      <c r="T26" s="159">
        <v>0.35</v>
      </c>
      <c r="U26" s="162">
        <v>136.69999999999999</v>
      </c>
      <c r="V26" s="159">
        <v>0.4</v>
      </c>
      <c r="W26" s="162">
        <v>126.18</v>
      </c>
      <c r="Y26" s="144" t="s">
        <v>40</v>
      </c>
      <c r="Z26" s="145" t="s">
        <v>66</v>
      </c>
      <c r="AA26" s="145" t="s">
        <v>4</v>
      </c>
      <c r="AB26" s="145">
        <v>30</v>
      </c>
      <c r="AC26" s="145">
        <v>31</v>
      </c>
      <c r="AD26" s="155">
        <v>233.67306093750005</v>
      </c>
      <c r="AE26" s="159">
        <v>0.3</v>
      </c>
      <c r="AF26" s="162">
        <v>147.21</v>
      </c>
      <c r="AG26" s="166">
        <v>0.35</v>
      </c>
      <c r="AH26" s="162">
        <v>136.69999999999999</v>
      </c>
      <c r="AI26" s="159">
        <v>0.4</v>
      </c>
      <c r="AJ26" s="162">
        <v>126.18</v>
      </c>
      <c r="AL26" s="144" t="s">
        <v>40</v>
      </c>
      <c r="AM26" s="145" t="s">
        <v>66</v>
      </c>
      <c r="AN26" s="145" t="s">
        <v>4</v>
      </c>
      <c r="AO26" s="145">
        <v>30</v>
      </c>
      <c r="AP26" s="145">
        <v>31</v>
      </c>
      <c r="AQ26" s="155">
        <v>315.45125156249998</v>
      </c>
      <c r="AR26" s="159">
        <v>0.3</v>
      </c>
      <c r="AS26" s="162">
        <v>198.73</v>
      </c>
      <c r="AT26" s="159">
        <v>0.35</v>
      </c>
      <c r="AU26" s="162">
        <v>184.54</v>
      </c>
      <c r="AV26" s="159">
        <v>0.4</v>
      </c>
      <c r="AW26" s="162">
        <v>170.34</v>
      </c>
      <c r="AY26" s="144" t="s">
        <v>40</v>
      </c>
      <c r="AZ26" s="145" t="s">
        <v>66</v>
      </c>
      <c r="BA26" s="145" t="s">
        <v>4</v>
      </c>
      <c r="BB26" s="145">
        <v>30</v>
      </c>
      <c r="BC26" s="145">
        <v>31</v>
      </c>
      <c r="BD26" s="155">
        <v>233.67306093750005</v>
      </c>
      <c r="BE26" s="166">
        <v>0.3</v>
      </c>
      <c r="BF26" s="162">
        <v>147.21</v>
      </c>
      <c r="BG26" s="166">
        <v>0.35</v>
      </c>
      <c r="BH26" s="164">
        <v>136.69999999999999</v>
      </c>
      <c r="BI26" s="166">
        <v>0.4</v>
      </c>
      <c r="BJ26" s="162">
        <v>126.18</v>
      </c>
      <c r="BL26">
        <v>23</v>
      </c>
      <c r="BM26" s="146" t="s">
        <v>36</v>
      </c>
      <c r="BN26" s="147" t="s">
        <v>66</v>
      </c>
      <c r="BO26" s="2" t="s">
        <v>6</v>
      </c>
      <c r="BP26" s="2">
        <v>42</v>
      </c>
      <c r="BQ26" s="2" t="str">
        <f t="shared" si="0"/>
        <v>COM OFERTA</v>
      </c>
      <c r="BR26" s="2" t="str">
        <f t="shared" si="1"/>
        <v>COM OFERTA</v>
      </c>
      <c r="BS26" s="2" t="str">
        <f t="shared" si="2"/>
        <v>COM OFERTA</v>
      </c>
      <c r="BT26" s="2" t="str">
        <f t="shared" si="3"/>
        <v>COM OFERTA</v>
      </c>
    </row>
    <row r="27" spans="1:76" x14ac:dyDescent="0.25">
      <c r="A27" s="65"/>
      <c r="B27" s="16"/>
      <c r="C27" s="16"/>
      <c r="D27" s="68">
        <f ca="1">IFERROR(VLOOKUP($BM$1,INDIRECT($BW$1),9,FALSE),"")</f>
        <v>0.3</v>
      </c>
      <c r="E27" s="14">
        <f ca="1">IFERROR(VLOOKUP($BM$1,INDIRECT($BW$1),10,FALSE),"")</f>
        <v>348.69</v>
      </c>
      <c r="F27" s="13">
        <f ca="1">IFERROR(VLOOKUP($BM$1,INDIRECT($BW$1),5,FALSE),"")</f>
        <v>60</v>
      </c>
      <c r="G27" s="34" t="str">
        <f ca="1">IF(F27&gt;0,"Paga","")</f>
        <v>Paga</v>
      </c>
      <c r="H27" s="16"/>
      <c r="I27" s="37"/>
      <c r="J27" s="17"/>
      <c r="K27" s="17"/>
      <c r="L27" s="145" t="s">
        <v>39</v>
      </c>
      <c r="M27" s="145" t="s">
        <v>66</v>
      </c>
      <c r="N27" s="145" t="s">
        <v>4</v>
      </c>
      <c r="O27" s="145">
        <v>48</v>
      </c>
      <c r="P27" s="145">
        <v>49</v>
      </c>
      <c r="Q27" s="155">
        <v>523.29185156250003</v>
      </c>
      <c r="R27" s="159">
        <v>0.3</v>
      </c>
      <c r="S27" s="162">
        <v>329.67</v>
      </c>
      <c r="T27" s="159">
        <v>0.35</v>
      </c>
      <c r="U27" s="162">
        <v>306.13</v>
      </c>
      <c r="V27" s="159">
        <v>0.4</v>
      </c>
      <c r="W27" s="162">
        <v>282.58</v>
      </c>
      <c r="Y27" s="144" t="s">
        <v>39</v>
      </c>
      <c r="Z27" s="145" t="s">
        <v>66</v>
      </c>
      <c r="AA27" s="145" t="s">
        <v>4</v>
      </c>
      <c r="AB27" s="145">
        <v>48</v>
      </c>
      <c r="AC27" s="145">
        <v>49</v>
      </c>
      <c r="AD27" s="155">
        <v>523.29185156250003</v>
      </c>
      <c r="AE27" s="159">
        <v>0.3</v>
      </c>
      <c r="AF27" s="162">
        <v>329.67</v>
      </c>
      <c r="AG27" s="166">
        <v>0.35</v>
      </c>
      <c r="AH27" s="162">
        <v>306.13</v>
      </c>
      <c r="AI27" s="159">
        <v>0.4</v>
      </c>
      <c r="AJ27" s="162">
        <v>282.58</v>
      </c>
      <c r="AL27" s="144" t="s">
        <v>39</v>
      </c>
      <c r="AM27" s="145" t="s">
        <v>66</v>
      </c>
      <c r="AN27" s="145" t="s">
        <v>4</v>
      </c>
      <c r="AO27" s="145">
        <v>48</v>
      </c>
      <c r="AP27" s="145">
        <v>49</v>
      </c>
      <c r="AQ27" s="155">
        <v>706.48090312500005</v>
      </c>
      <c r="AR27" s="159">
        <v>0.3</v>
      </c>
      <c r="AS27" s="162">
        <v>445.08</v>
      </c>
      <c r="AT27" s="159">
        <v>0.35</v>
      </c>
      <c r="AU27" s="162">
        <v>413.29</v>
      </c>
      <c r="AV27" s="159">
        <v>0.4</v>
      </c>
      <c r="AW27" s="162">
        <v>381.5</v>
      </c>
      <c r="AY27" s="144" t="s">
        <v>39</v>
      </c>
      <c r="AZ27" s="145" t="s">
        <v>66</v>
      </c>
      <c r="BA27" s="145" t="s">
        <v>4</v>
      </c>
      <c r="BB27" s="145">
        <v>48</v>
      </c>
      <c r="BC27" s="145">
        <v>49</v>
      </c>
      <c r="BD27" s="155">
        <v>523.29185156250003</v>
      </c>
      <c r="BE27" s="166">
        <v>0.3</v>
      </c>
      <c r="BF27" s="162">
        <v>329.67</v>
      </c>
      <c r="BG27" s="166">
        <v>0.35</v>
      </c>
      <c r="BH27" s="164">
        <v>306.13</v>
      </c>
      <c r="BI27" s="166">
        <v>0.4</v>
      </c>
      <c r="BJ27" s="162">
        <v>282.58</v>
      </c>
      <c r="BL27">
        <v>24</v>
      </c>
      <c r="BM27" s="146" t="s">
        <v>37</v>
      </c>
      <c r="BN27" s="147" t="s">
        <v>66</v>
      </c>
      <c r="BO27" s="2" t="s">
        <v>5</v>
      </c>
      <c r="BP27" s="2">
        <v>42</v>
      </c>
      <c r="BQ27" s="2" t="str">
        <f t="shared" si="0"/>
        <v>COM OFERTA</v>
      </c>
      <c r="BR27" s="2" t="str">
        <f t="shared" si="1"/>
        <v>COM OFERTA</v>
      </c>
      <c r="BS27" s="2" t="str">
        <f t="shared" si="2"/>
        <v>COM OFERTA</v>
      </c>
      <c r="BT27" s="2" t="str">
        <f t="shared" si="3"/>
        <v>COM OFERTA</v>
      </c>
    </row>
    <row r="28" spans="1:76" x14ac:dyDescent="0.25">
      <c r="A28" s="65"/>
      <c r="B28" s="16"/>
      <c r="C28" s="16"/>
      <c r="D28" s="68">
        <f ca="1">IFERROR(VLOOKUP($BM$1,INDIRECT($BW$1),9,FALSE),"")</f>
        <v>0.3</v>
      </c>
      <c r="E28" s="14">
        <f ca="1">IFERROR(VLOOKUP($BM$1,INDIRECT($BW$1),10,FALSE),"")</f>
        <v>348.69</v>
      </c>
      <c r="F28" s="13">
        <f ca="1">IFERROR(VLOOKUP($BM$1,INDIRECT($BW$1),5,FALSE)-1,"")</f>
        <v>59</v>
      </c>
      <c r="G28" s="34" t="str">
        <f ca="1">IF(F28&gt;0,"Gratuíta","")</f>
        <v>Gratuíta</v>
      </c>
      <c r="H28" s="16"/>
      <c r="I28" s="37"/>
      <c r="J28" s="1"/>
      <c r="K28" s="1"/>
      <c r="L28" s="145" t="s">
        <v>74</v>
      </c>
      <c r="M28" s="145" t="s">
        <v>66</v>
      </c>
      <c r="N28" s="145" t="s">
        <v>4</v>
      </c>
      <c r="O28" s="145">
        <v>24</v>
      </c>
      <c r="P28" s="145">
        <v>25</v>
      </c>
      <c r="Q28" s="155">
        <v>260.24359218750004</v>
      </c>
      <c r="R28" s="159">
        <v>0.3</v>
      </c>
      <c r="S28" s="162">
        <v>163.95</v>
      </c>
      <c r="T28" s="159">
        <v>0.35</v>
      </c>
      <c r="U28" s="162">
        <v>152.24</v>
      </c>
      <c r="V28" s="159">
        <v>0.4</v>
      </c>
      <c r="W28" s="162">
        <v>140.53</v>
      </c>
      <c r="Y28" s="144" t="s">
        <v>74</v>
      </c>
      <c r="Z28" s="145" t="s">
        <v>66</v>
      </c>
      <c r="AA28" s="145" t="s">
        <v>6</v>
      </c>
      <c r="AB28" s="145">
        <v>24</v>
      </c>
      <c r="AC28" s="145">
        <v>25</v>
      </c>
      <c r="AD28" s="155">
        <v>260.24359218750004</v>
      </c>
      <c r="AE28" s="159">
        <v>0.3</v>
      </c>
      <c r="AF28" s="162">
        <v>163.95</v>
      </c>
      <c r="AG28" s="166">
        <v>0.35</v>
      </c>
      <c r="AH28" s="162">
        <v>152.24</v>
      </c>
      <c r="AI28" s="159">
        <v>0.4</v>
      </c>
      <c r="AJ28" s="162">
        <v>140.53</v>
      </c>
      <c r="AL28" s="144" t="s">
        <v>74</v>
      </c>
      <c r="AM28" s="145" t="s">
        <v>66</v>
      </c>
      <c r="AN28" s="145" t="s">
        <v>6</v>
      </c>
      <c r="AO28" s="145">
        <v>24</v>
      </c>
      <c r="AP28" s="145">
        <v>25</v>
      </c>
      <c r="AQ28" s="155">
        <v>318.69876093750003</v>
      </c>
      <c r="AR28" s="159">
        <v>0.3</v>
      </c>
      <c r="AS28" s="162">
        <v>200.78</v>
      </c>
      <c r="AT28" s="159">
        <v>0.35</v>
      </c>
      <c r="AU28" s="162">
        <v>186.44</v>
      </c>
      <c r="AV28" s="159">
        <v>0.4</v>
      </c>
      <c r="AW28" s="162">
        <v>172.1</v>
      </c>
      <c r="AY28" s="144" t="s">
        <v>74</v>
      </c>
      <c r="AZ28" s="145" t="s">
        <v>66</v>
      </c>
      <c r="BA28" s="145" t="s">
        <v>6</v>
      </c>
      <c r="BB28" s="145">
        <v>24</v>
      </c>
      <c r="BC28" s="145">
        <v>25</v>
      </c>
      <c r="BD28" s="155">
        <v>260.24359218750004</v>
      </c>
      <c r="BE28" s="166">
        <v>0.3</v>
      </c>
      <c r="BF28" s="162">
        <v>163.95</v>
      </c>
      <c r="BG28" s="166">
        <v>0.35</v>
      </c>
      <c r="BH28" s="164">
        <v>152.24</v>
      </c>
      <c r="BI28" s="166">
        <v>0.4</v>
      </c>
      <c r="BJ28" s="162">
        <v>140.53</v>
      </c>
      <c r="BL28">
        <v>25</v>
      </c>
      <c r="BM28" s="146" t="s">
        <v>38</v>
      </c>
      <c r="BN28" s="147" t="s">
        <v>66</v>
      </c>
      <c r="BO28" s="2" t="s">
        <v>4</v>
      </c>
      <c r="BP28" s="2">
        <v>42</v>
      </c>
      <c r="BQ28" s="2" t="str">
        <f t="shared" si="0"/>
        <v>COM OFERTA</v>
      </c>
      <c r="BR28" s="2" t="str">
        <f t="shared" si="1"/>
        <v>COM OFERTA</v>
      </c>
      <c r="BS28" s="2" t="str">
        <f t="shared" si="2"/>
        <v>COM OFERTA</v>
      </c>
      <c r="BT28" s="2" t="str">
        <f t="shared" si="3"/>
        <v>COM OFERTA</v>
      </c>
    </row>
    <row r="29" spans="1:76" x14ac:dyDescent="0.25">
      <c r="A29" s="65"/>
      <c r="B29" s="16"/>
      <c r="C29" s="16"/>
      <c r="D29" s="68">
        <f ca="1">IFERROR(VLOOKUP($BM$1,INDIRECT($BW$1),11,FALSE),"")</f>
        <v>0</v>
      </c>
      <c r="E29" s="14">
        <f ca="1">IFERROR(VLOOKUP($BM$1,INDIRECT($BW$1),12,FALSE),"")</f>
        <v>0</v>
      </c>
      <c r="F29" s="13">
        <f ca="1">IFERROR(VLOOKUP($BM$1,INDIRECT($BW$1),5,FALSE),"")</f>
        <v>60</v>
      </c>
      <c r="G29" s="34" t="str">
        <f ca="1">IF(E29&gt;0,"Paga","")</f>
        <v/>
      </c>
      <c r="H29" s="16"/>
      <c r="I29" s="37"/>
      <c r="L29" s="145" t="s">
        <v>37</v>
      </c>
      <c r="M29" s="145" t="s">
        <v>66</v>
      </c>
      <c r="N29" s="145" t="s">
        <v>4</v>
      </c>
      <c r="O29" s="145">
        <v>42</v>
      </c>
      <c r="P29" s="145">
        <v>43</v>
      </c>
      <c r="Q29" s="155">
        <v>553.47072656250009</v>
      </c>
      <c r="R29" s="159">
        <v>0.3</v>
      </c>
      <c r="S29" s="162">
        <v>348.69</v>
      </c>
      <c r="T29" s="159">
        <v>0.35</v>
      </c>
      <c r="U29" s="162">
        <v>323.77999999999997</v>
      </c>
      <c r="V29" s="159">
        <v>0.4</v>
      </c>
      <c r="W29" s="162">
        <v>298.87</v>
      </c>
      <c r="Y29" s="144" t="s">
        <v>37</v>
      </c>
      <c r="Z29" s="145" t="s">
        <v>66</v>
      </c>
      <c r="AA29" s="145" t="s">
        <v>5</v>
      </c>
      <c r="AB29" s="145">
        <v>42</v>
      </c>
      <c r="AC29" s="145">
        <v>43</v>
      </c>
      <c r="AD29" s="155">
        <v>553.47072656250009</v>
      </c>
      <c r="AE29" s="159">
        <v>0.3</v>
      </c>
      <c r="AF29" s="162">
        <v>348.69</v>
      </c>
      <c r="AG29" s="166">
        <v>0.35</v>
      </c>
      <c r="AH29" s="162">
        <v>323.77999999999997</v>
      </c>
      <c r="AI29" s="159">
        <v>0.4</v>
      </c>
      <c r="AJ29" s="162">
        <v>298.87</v>
      </c>
      <c r="AL29" s="144" t="s">
        <v>37</v>
      </c>
      <c r="AM29" s="145" t="s">
        <v>66</v>
      </c>
      <c r="AN29" s="145" t="s">
        <v>5</v>
      </c>
      <c r="AO29" s="145">
        <v>42</v>
      </c>
      <c r="AP29" s="145">
        <v>43</v>
      </c>
      <c r="AQ29" s="155">
        <v>553.47072656250009</v>
      </c>
      <c r="AR29" s="159">
        <v>0.3</v>
      </c>
      <c r="AS29" s="162">
        <v>348.69</v>
      </c>
      <c r="AT29" s="159">
        <v>0.35</v>
      </c>
      <c r="AU29" s="162">
        <v>323.77999999999997</v>
      </c>
      <c r="AV29" s="159">
        <v>0.4</v>
      </c>
      <c r="AW29" s="162">
        <v>298.87</v>
      </c>
      <c r="AY29" s="144" t="s">
        <v>37</v>
      </c>
      <c r="AZ29" s="145" t="s">
        <v>66</v>
      </c>
      <c r="BA29" s="145" t="s">
        <v>5</v>
      </c>
      <c r="BB29" s="145">
        <v>42</v>
      </c>
      <c r="BC29" s="145">
        <v>43</v>
      </c>
      <c r="BD29" s="155">
        <v>553.47072656250009</v>
      </c>
      <c r="BE29" s="166">
        <v>0.3</v>
      </c>
      <c r="BF29" s="162">
        <v>348.69</v>
      </c>
      <c r="BG29" s="166">
        <v>0.35</v>
      </c>
      <c r="BH29" s="164">
        <v>323.77999999999997</v>
      </c>
      <c r="BI29" s="166">
        <v>0.4</v>
      </c>
      <c r="BJ29" s="162">
        <v>298.87</v>
      </c>
      <c r="BL29">
        <v>26</v>
      </c>
      <c r="BM29" s="146" t="s">
        <v>39</v>
      </c>
      <c r="BN29" s="147" t="s">
        <v>66</v>
      </c>
      <c r="BO29" s="2" t="s">
        <v>4</v>
      </c>
      <c r="BP29" s="2">
        <v>48</v>
      </c>
      <c r="BQ29" s="2" t="str">
        <f t="shared" si="0"/>
        <v>COM OFERTA</v>
      </c>
      <c r="BR29" s="2" t="str">
        <f t="shared" si="1"/>
        <v>COM OFERTA</v>
      </c>
      <c r="BS29" s="2" t="str">
        <f t="shared" si="2"/>
        <v>COM OFERTA</v>
      </c>
      <c r="BT29" s="2" t="str">
        <f t="shared" si="3"/>
        <v>COM OFERTA</v>
      </c>
    </row>
    <row r="30" spans="1:76" x14ac:dyDescent="0.25">
      <c r="A30" s="65"/>
      <c r="B30" s="16"/>
      <c r="C30" s="16"/>
      <c r="D30" s="68">
        <f ca="1">IFERROR(VLOOKUP($BM$1,INDIRECT($BW$1),11,FALSE),"")</f>
        <v>0</v>
      </c>
      <c r="E30" s="14">
        <f ca="1">IFERROR(VLOOKUP($BM$1,INDIRECT($BW$1),12,FALSE),"")</f>
        <v>0</v>
      </c>
      <c r="F30" s="13">
        <f ca="1">IFERROR(VLOOKUP($BM$1,INDIRECT($BW$1),5,FALSE)-1,"")</f>
        <v>59</v>
      </c>
      <c r="G30" s="34" t="str">
        <f ca="1">IF(E30&gt;0,"Gratuíta","")</f>
        <v/>
      </c>
      <c r="H30" s="16"/>
      <c r="I30" s="37"/>
      <c r="L30" s="145" t="s">
        <v>17</v>
      </c>
      <c r="M30" s="145" t="s">
        <v>66</v>
      </c>
      <c r="N30" s="145" t="s">
        <v>4</v>
      </c>
      <c r="O30" s="145">
        <v>48</v>
      </c>
      <c r="P30" s="145">
        <v>49</v>
      </c>
      <c r="Q30" s="155">
        <v>572.74256250000008</v>
      </c>
      <c r="R30" s="159">
        <v>0.3</v>
      </c>
      <c r="S30" s="162">
        <v>360.83</v>
      </c>
      <c r="T30" s="159">
        <v>0.35</v>
      </c>
      <c r="U30" s="162">
        <v>335.05</v>
      </c>
      <c r="V30" s="159">
        <v>0.4</v>
      </c>
      <c r="W30" s="162">
        <v>309.27999999999997</v>
      </c>
      <c r="Y30" s="144" t="s">
        <v>17</v>
      </c>
      <c r="Z30" s="145" t="s">
        <v>66</v>
      </c>
      <c r="AA30" s="145" t="s">
        <v>4</v>
      </c>
      <c r="AB30" s="145">
        <v>48</v>
      </c>
      <c r="AC30" s="145">
        <v>49</v>
      </c>
      <c r="AD30" s="155">
        <v>572.74256250000008</v>
      </c>
      <c r="AE30" s="159">
        <v>0.3</v>
      </c>
      <c r="AF30" s="162">
        <v>360.83</v>
      </c>
      <c r="AG30" s="166">
        <v>0.35</v>
      </c>
      <c r="AH30" s="162">
        <v>335.05</v>
      </c>
      <c r="AI30" s="159">
        <v>0.4</v>
      </c>
      <c r="AJ30" s="162">
        <v>309.27999999999997</v>
      </c>
      <c r="AL30" s="144" t="s">
        <v>17</v>
      </c>
      <c r="AM30" s="145" t="s">
        <v>66</v>
      </c>
      <c r="AN30" s="145" t="s">
        <v>4</v>
      </c>
      <c r="AO30" s="145">
        <v>48</v>
      </c>
      <c r="AP30" s="145">
        <v>49</v>
      </c>
      <c r="AQ30" s="155">
        <v>657.473034375</v>
      </c>
      <c r="AR30" s="159">
        <v>0.3</v>
      </c>
      <c r="AS30" s="162">
        <v>414.21</v>
      </c>
      <c r="AT30" s="159">
        <v>0.35</v>
      </c>
      <c r="AU30" s="162">
        <v>384.62</v>
      </c>
      <c r="AV30" s="159">
        <v>0.4</v>
      </c>
      <c r="AW30" s="162">
        <v>355.04</v>
      </c>
      <c r="AY30" s="144" t="s">
        <v>17</v>
      </c>
      <c r="AZ30" s="145" t="s">
        <v>66</v>
      </c>
      <c r="BA30" s="145" t="s">
        <v>4</v>
      </c>
      <c r="BB30" s="145">
        <v>48</v>
      </c>
      <c r="BC30" s="145">
        <v>49</v>
      </c>
      <c r="BD30" s="155">
        <v>572.74256250000008</v>
      </c>
      <c r="BE30" s="166">
        <v>0.3</v>
      </c>
      <c r="BF30" s="162">
        <v>360.83</v>
      </c>
      <c r="BG30" s="166">
        <v>0.35</v>
      </c>
      <c r="BH30" s="164">
        <v>335.05</v>
      </c>
      <c r="BI30" s="166">
        <v>0.4</v>
      </c>
      <c r="BJ30" s="162">
        <v>309.27999999999997</v>
      </c>
      <c r="BL30">
        <v>27</v>
      </c>
      <c r="BM30" s="146" t="s">
        <v>74</v>
      </c>
      <c r="BN30" s="147" t="s">
        <v>66</v>
      </c>
      <c r="BO30" s="2" t="s">
        <v>6</v>
      </c>
      <c r="BP30" s="2">
        <v>24</v>
      </c>
      <c r="BQ30" s="2" t="str">
        <f t="shared" si="0"/>
        <v>COM OFERTA</v>
      </c>
      <c r="BR30" s="2" t="str">
        <f t="shared" si="1"/>
        <v>COM OFERTA</v>
      </c>
      <c r="BS30" s="2" t="str">
        <f t="shared" si="2"/>
        <v>COM OFERTA</v>
      </c>
      <c r="BT30" s="2" t="str">
        <f t="shared" si="3"/>
        <v>COM OFERTA</v>
      </c>
    </row>
    <row r="31" spans="1:76" x14ac:dyDescent="0.25">
      <c r="A31" s="201" t="s">
        <v>107</v>
      </c>
      <c r="B31" s="5"/>
      <c r="C31" s="5"/>
      <c r="D31" s="20" t="str">
        <f ca="1">IF(D20=0,"","▶  O valor da mensalidade já inclui o desconto de pontualidade de 10% para pagamento no dia 08/mês")</f>
        <v>▶  O valor da mensalidade já inclui o desconto de pontualidade de 10% para pagamento no dia 08/mês</v>
      </c>
      <c r="E31" s="12"/>
      <c r="F31" s="12"/>
      <c r="G31" s="5"/>
      <c r="H31" s="5"/>
      <c r="I31" s="35"/>
      <c r="L31" s="145" t="s">
        <v>18</v>
      </c>
      <c r="M31" s="145" t="s">
        <v>66</v>
      </c>
      <c r="N31" s="145" t="s">
        <v>4</v>
      </c>
      <c r="O31" s="145">
        <v>42</v>
      </c>
      <c r="P31" s="145">
        <v>43</v>
      </c>
      <c r="Q31" s="155">
        <v>553.47072656250009</v>
      </c>
      <c r="R31" s="159">
        <v>0.3</v>
      </c>
      <c r="S31" s="162">
        <v>348.69</v>
      </c>
      <c r="T31" s="159">
        <v>0.35</v>
      </c>
      <c r="U31" s="162">
        <v>323.77999999999997</v>
      </c>
      <c r="V31" s="159">
        <v>0.4</v>
      </c>
      <c r="W31" s="162">
        <v>298.87</v>
      </c>
      <c r="Y31" s="144" t="s">
        <v>18</v>
      </c>
      <c r="Z31" s="145" t="s">
        <v>66</v>
      </c>
      <c r="AA31" s="145" t="s">
        <v>5</v>
      </c>
      <c r="AB31" s="145">
        <v>42</v>
      </c>
      <c r="AC31" s="145">
        <v>43</v>
      </c>
      <c r="AD31" s="155">
        <v>553.47072656250009</v>
      </c>
      <c r="AE31" s="159">
        <v>0.3</v>
      </c>
      <c r="AF31" s="162">
        <v>348.69</v>
      </c>
      <c r="AG31" s="166">
        <v>0.35</v>
      </c>
      <c r="AH31" s="162">
        <v>323.77999999999997</v>
      </c>
      <c r="AI31" s="159">
        <v>0.4</v>
      </c>
      <c r="AJ31" s="162">
        <v>298.87</v>
      </c>
      <c r="AL31" s="144" t="s">
        <v>18</v>
      </c>
      <c r="AM31" s="145" t="s">
        <v>66</v>
      </c>
      <c r="AN31" s="145" t="s">
        <v>5</v>
      </c>
      <c r="AO31" s="145">
        <v>42</v>
      </c>
      <c r="AP31" s="145">
        <v>43</v>
      </c>
      <c r="AQ31" s="155">
        <v>553.47072656250009</v>
      </c>
      <c r="AR31" s="159">
        <v>0.3</v>
      </c>
      <c r="AS31" s="162">
        <v>348.69</v>
      </c>
      <c r="AT31" s="159">
        <v>0.35</v>
      </c>
      <c r="AU31" s="162">
        <v>323.77999999999997</v>
      </c>
      <c r="AV31" s="159">
        <v>0.4</v>
      </c>
      <c r="AW31" s="162">
        <v>298.87</v>
      </c>
      <c r="AY31" s="144" t="s">
        <v>18</v>
      </c>
      <c r="AZ31" s="145" t="s">
        <v>66</v>
      </c>
      <c r="BA31" s="145" t="s">
        <v>5</v>
      </c>
      <c r="BB31" s="145">
        <v>42</v>
      </c>
      <c r="BC31" s="145">
        <v>43</v>
      </c>
      <c r="BD31" s="155">
        <v>553.47072656250009</v>
      </c>
      <c r="BE31" s="166">
        <v>0.3</v>
      </c>
      <c r="BF31" s="162">
        <v>348.69</v>
      </c>
      <c r="BG31" s="166">
        <v>0.35</v>
      </c>
      <c r="BH31" s="164">
        <v>323.77999999999997</v>
      </c>
      <c r="BI31" s="166">
        <v>0.4</v>
      </c>
      <c r="BJ31" s="162">
        <v>298.87</v>
      </c>
      <c r="BL31">
        <v>28</v>
      </c>
      <c r="BM31" s="146" t="s">
        <v>99</v>
      </c>
      <c r="BN31" s="147" t="s">
        <v>66</v>
      </c>
      <c r="BO31" s="2" t="s">
        <v>6</v>
      </c>
      <c r="BP31" s="2">
        <v>24</v>
      </c>
      <c r="BQ31" s="2" t="str">
        <f t="shared" si="0"/>
        <v>COM OFERTA</v>
      </c>
      <c r="BR31" s="2" t="str">
        <f t="shared" si="1"/>
        <v>COM OFERTA</v>
      </c>
      <c r="BS31" s="2" t="str">
        <f t="shared" si="2"/>
        <v>COM OFERTA</v>
      </c>
      <c r="BT31" s="2" t="str">
        <f t="shared" si="3"/>
        <v>COM OFERTA</v>
      </c>
    </row>
    <row r="32" spans="1:76" ht="15.75" thickBot="1" x14ac:dyDescent="0.3">
      <c r="A32" s="202"/>
      <c r="B32" s="39"/>
      <c r="C32" s="39"/>
      <c r="D32" s="39"/>
      <c r="E32" s="40"/>
      <c r="F32" s="40"/>
      <c r="G32" s="39"/>
      <c r="H32" s="39"/>
      <c r="I32" s="41"/>
      <c r="L32" s="145" t="s">
        <v>19</v>
      </c>
      <c r="M32" s="145" t="s">
        <v>66</v>
      </c>
      <c r="N32" s="145" t="s">
        <v>4</v>
      </c>
      <c r="O32" s="145">
        <v>36</v>
      </c>
      <c r="P32" s="145">
        <v>37</v>
      </c>
      <c r="Q32" s="155">
        <v>572.74256250000008</v>
      </c>
      <c r="R32" s="159">
        <v>0.3</v>
      </c>
      <c r="S32" s="162">
        <v>360.83</v>
      </c>
      <c r="T32" s="159">
        <v>0.35</v>
      </c>
      <c r="U32" s="162">
        <v>335.05</v>
      </c>
      <c r="V32" s="159">
        <v>0.4</v>
      </c>
      <c r="W32" s="162">
        <v>309.27999999999997</v>
      </c>
      <c r="Y32" s="144" t="s">
        <v>19</v>
      </c>
      <c r="Z32" s="145" t="s">
        <v>66</v>
      </c>
      <c r="AA32" s="145" t="s">
        <v>6</v>
      </c>
      <c r="AB32" s="145">
        <v>36</v>
      </c>
      <c r="AC32" s="145">
        <v>37</v>
      </c>
      <c r="AD32" s="155">
        <v>572.74256250000008</v>
      </c>
      <c r="AE32" s="159">
        <v>0.3</v>
      </c>
      <c r="AF32" s="162">
        <v>360.83</v>
      </c>
      <c r="AG32" s="166">
        <v>0.35</v>
      </c>
      <c r="AH32" s="162">
        <v>335.05</v>
      </c>
      <c r="AI32" s="159">
        <v>0.4</v>
      </c>
      <c r="AJ32" s="162">
        <v>309.27999999999997</v>
      </c>
      <c r="AL32" s="144" t="s">
        <v>19</v>
      </c>
      <c r="AM32" s="145" t="s">
        <v>66</v>
      </c>
      <c r="AN32" s="145" t="s">
        <v>6</v>
      </c>
      <c r="AO32" s="145">
        <v>36</v>
      </c>
      <c r="AP32" s="145">
        <v>37</v>
      </c>
      <c r="AQ32" s="155">
        <v>657.473034375</v>
      </c>
      <c r="AR32" s="159">
        <v>0.3</v>
      </c>
      <c r="AS32" s="162">
        <v>414.21</v>
      </c>
      <c r="AT32" s="159">
        <v>0.35</v>
      </c>
      <c r="AU32" s="162">
        <v>384.62</v>
      </c>
      <c r="AV32" s="159">
        <v>0.4</v>
      </c>
      <c r="AW32" s="162">
        <v>355.04</v>
      </c>
      <c r="AY32" s="144" t="s">
        <v>19</v>
      </c>
      <c r="AZ32" s="145" t="s">
        <v>66</v>
      </c>
      <c r="BA32" s="145" t="s">
        <v>6</v>
      </c>
      <c r="BB32" s="145">
        <v>36</v>
      </c>
      <c r="BC32" s="145">
        <v>37</v>
      </c>
      <c r="BD32" s="155">
        <v>572.74256250000008</v>
      </c>
      <c r="BE32" s="166">
        <v>0.3</v>
      </c>
      <c r="BF32" s="162">
        <v>360.83</v>
      </c>
      <c r="BG32" s="166">
        <v>0.35</v>
      </c>
      <c r="BH32" s="164">
        <v>335.05</v>
      </c>
      <c r="BI32" s="166">
        <v>0.4</v>
      </c>
      <c r="BJ32" s="162">
        <v>309.27999999999997</v>
      </c>
      <c r="BL32">
        <v>29</v>
      </c>
      <c r="BM32" s="146" t="s">
        <v>81</v>
      </c>
      <c r="BN32" s="147" t="s">
        <v>66</v>
      </c>
      <c r="BO32" s="2" t="s">
        <v>6</v>
      </c>
      <c r="BP32" s="2">
        <v>18</v>
      </c>
      <c r="BQ32" s="2" t="str">
        <f t="shared" si="0"/>
        <v>COM OFERTA</v>
      </c>
      <c r="BR32" s="2" t="str">
        <f t="shared" si="1"/>
        <v>SEM OFERTA</v>
      </c>
      <c r="BS32" s="2" t="str">
        <f t="shared" si="2"/>
        <v>SEM OFERTA</v>
      </c>
      <c r="BT32" s="2" t="str">
        <f t="shared" si="3"/>
        <v>SEM OFERTA</v>
      </c>
    </row>
    <row r="33" spans="12:72" x14ac:dyDescent="0.25">
      <c r="L33" s="145" t="s">
        <v>20</v>
      </c>
      <c r="M33" s="145" t="s">
        <v>66</v>
      </c>
      <c r="N33" s="145" t="s">
        <v>4</v>
      </c>
      <c r="O33" s="145">
        <v>48</v>
      </c>
      <c r="P33" s="145">
        <v>49</v>
      </c>
      <c r="Q33" s="155">
        <v>364.31150625000004</v>
      </c>
      <c r="R33" s="159">
        <v>0.3</v>
      </c>
      <c r="S33" s="162">
        <v>229.52</v>
      </c>
      <c r="T33" s="159">
        <v>0.35</v>
      </c>
      <c r="U33" s="162">
        <v>213.12</v>
      </c>
      <c r="V33" s="159">
        <v>0.4</v>
      </c>
      <c r="W33" s="162">
        <v>196.73</v>
      </c>
      <c r="Y33" s="144" t="s">
        <v>20</v>
      </c>
      <c r="Z33" s="145" t="s">
        <v>66</v>
      </c>
      <c r="AA33" s="145" t="s">
        <v>5</v>
      </c>
      <c r="AB33" s="145">
        <v>48</v>
      </c>
      <c r="AC33" s="145">
        <v>49</v>
      </c>
      <c r="AD33" s="155">
        <v>364.31150625000004</v>
      </c>
      <c r="AE33" s="159">
        <v>0.3</v>
      </c>
      <c r="AF33" s="162">
        <v>229.52</v>
      </c>
      <c r="AG33" s="166">
        <v>0.35</v>
      </c>
      <c r="AH33" s="162">
        <v>213.12</v>
      </c>
      <c r="AI33" s="159">
        <v>0.4</v>
      </c>
      <c r="AJ33" s="162">
        <v>196.73</v>
      </c>
      <c r="AL33" s="144" t="s">
        <v>20</v>
      </c>
      <c r="AM33" s="145" t="s">
        <v>66</v>
      </c>
      <c r="AN33" s="145" t="s">
        <v>5</v>
      </c>
      <c r="AO33" s="145">
        <v>48</v>
      </c>
      <c r="AP33" s="145">
        <v>49</v>
      </c>
      <c r="AQ33" s="155">
        <v>418.33825312499999</v>
      </c>
      <c r="AR33" s="159">
        <v>0.3</v>
      </c>
      <c r="AS33" s="162">
        <v>263.55</v>
      </c>
      <c r="AT33" s="159">
        <v>0.35</v>
      </c>
      <c r="AU33" s="162">
        <v>244.73</v>
      </c>
      <c r="AV33" s="159">
        <v>0.4</v>
      </c>
      <c r="AW33" s="162">
        <v>225.9</v>
      </c>
      <c r="AY33" s="144" t="s">
        <v>20</v>
      </c>
      <c r="AZ33" s="145" t="s">
        <v>66</v>
      </c>
      <c r="BA33" s="145" t="s">
        <v>5</v>
      </c>
      <c r="BB33" s="145">
        <v>48</v>
      </c>
      <c r="BC33" s="145">
        <v>49</v>
      </c>
      <c r="BD33" s="155">
        <v>364.31150625000004</v>
      </c>
      <c r="BE33" s="166">
        <v>0.3</v>
      </c>
      <c r="BF33" s="162">
        <v>229.52</v>
      </c>
      <c r="BG33" s="166">
        <v>0.35</v>
      </c>
      <c r="BH33" s="164">
        <v>213.12</v>
      </c>
      <c r="BI33" s="166">
        <v>0.4</v>
      </c>
      <c r="BJ33" s="162">
        <v>196.73</v>
      </c>
      <c r="BL33">
        <v>30</v>
      </c>
      <c r="BM33" s="146" t="s">
        <v>79</v>
      </c>
      <c r="BN33" s="147" t="s">
        <v>66</v>
      </c>
      <c r="BO33" s="2" t="s">
        <v>6</v>
      </c>
      <c r="BP33" s="2">
        <v>18</v>
      </c>
      <c r="BQ33" s="2" t="str">
        <f t="shared" si="0"/>
        <v>COM OFERTA</v>
      </c>
      <c r="BR33" s="2" t="str">
        <f t="shared" si="1"/>
        <v>COM OFERTA</v>
      </c>
      <c r="BS33" s="2" t="str">
        <f t="shared" si="2"/>
        <v>COM OFERTA</v>
      </c>
      <c r="BT33" s="2" t="str">
        <f t="shared" si="3"/>
        <v>COM OFERTA</v>
      </c>
    </row>
    <row r="34" spans="12:72" x14ac:dyDescent="0.25">
      <c r="L34" s="145" t="s">
        <v>21</v>
      </c>
      <c r="M34" s="145" t="s">
        <v>66</v>
      </c>
      <c r="N34" s="145" t="s">
        <v>4</v>
      </c>
      <c r="O34" s="145">
        <v>36</v>
      </c>
      <c r="P34" s="145">
        <v>37</v>
      </c>
      <c r="Q34" s="155">
        <v>329.62220156250009</v>
      </c>
      <c r="R34" s="159">
        <v>0.3</v>
      </c>
      <c r="S34" s="162">
        <v>207.66</v>
      </c>
      <c r="T34" s="159">
        <v>0.35</v>
      </c>
      <c r="U34" s="162">
        <v>192.83</v>
      </c>
      <c r="V34" s="159">
        <v>0.4</v>
      </c>
      <c r="W34" s="162">
        <v>178</v>
      </c>
      <c r="Y34" s="144" t="s">
        <v>21</v>
      </c>
      <c r="Z34" s="145" t="s">
        <v>66</v>
      </c>
      <c r="AA34" s="145" t="s">
        <v>4</v>
      </c>
      <c r="AB34" s="145">
        <v>36</v>
      </c>
      <c r="AC34" s="145">
        <v>37</v>
      </c>
      <c r="AD34" s="155">
        <v>329.62220156250009</v>
      </c>
      <c r="AE34" s="159">
        <v>0.3</v>
      </c>
      <c r="AF34" s="162">
        <v>207.66</v>
      </c>
      <c r="AG34" s="166">
        <v>0.35</v>
      </c>
      <c r="AH34" s="162">
        <v>192.83</v>
      </c>
      <c r="AI34" s="159">
        <v>0.4</v>
      </c>
      <c r="AJ34" s="162">
        <v>178</v>
      </c>
      <c r="AL34" s="144" t="s">
        <v>21</v>
      </c>
      <c r="AM34" s="145" t="s">
        <v>66</v>
      </c>
      <c r="AN34" s="145" t="s">
        <v>4</v>
      </c>
      <c r="AO34" s="145">
        <v>36</v>
      </c>
      <c r="AP34" s="145">
        <v>37</v>
      </c>
      <c r="AQ34" s="155">
        <v>378.48245625000004</v>
      </c>
      <c r="AR34" s="159">
        <v>0.3</v>
      </c>
      <c r="AS34" s="162">
        <v>238.44</v>
      </c>
      <c r="AT34" s="159">
        <v>0.35</v>
      </c>
      <c r="AU34" s="162">
        <v>221.41</v>
      </c>
      <c r="AV34" s="159">
        <v>0.4</v>
      </c>
      <c r="AW34" s="162">
        <v>204.38</v>
      </c>
      <c r="AY34" s="144" t="s">
        <v>21</v>
      </c>
      <c r="AZ34" s="145" t="s">
        <v>66</v>
      </c>
      <c r="BA34" s="145" t="s">
        <v>4</v>
      </c>
      <c r="BB34" s="145">
        <v>36</v>
      </c>
      <c r="BC34" s="145">
        <v>37</v>
      </c>
      <c r="BD34" s="155">
        <v>329.62220156250009</v>
      </c>
      <c r="BE34" s="166">
        <v>0.3</v>
      </c>
      <c r="BF34" s="162">
        <v>207.66</v>
      </c>
      <c r="BG34" s="166">
        <v>0.35</v>
      </c>
      <c r="BH34" s="164">
        <v>192.83</v>
      </c>
      <c r="BI34" s="166">
        <v>0.4</v>
      </c>
      <c r="BJ34" s="162">
        <v>178</v>
      </c>
      <c r="BL34">
        <v>31</v>
      </c>
      <c r="BM34" s="146" t="s">
        <v>89</v>
      </c>
      <c r="BN34" s="147" t="s">
        <v>66</v>
      </c>
      <c r="BO34" s="2" t="s">
        <v>7</v>
      </c>
      <c r="BP34" s="2">
        <v>18</v>
      </c>
      <c r="BQ34" s="2" t="str">
        <f t="shared" si="0"/>
        <v>COM OFERTA</v>
      </c>
      <c r="BR34" s="2" t="str">
        <f t="shared" si="1"/>
        <v>COM OFERTA</v>
      </c>
      <c r="BS34" s="2" t="str">
        <f t="shared" si="2"/>
        <v>COM OFERTA</v>
      </c>
      <c r="BT34" s="2" t="str">
        <f t="shared" si="3"/>
        <v>COM OFERTA</v>
      </c>
    </row>
    <row r="35" spans="12:72" x14ac:dyDescent="0.25">
      <c r="L35" s="145" t="s">
        <v>22</v>
      </c>
      <c r="M35" s="145" t="s">
        <v>66</v>
      </c>
      <c r="N35" s="145" t="s">
        <v>4</v>
      </c>
      <c r="O35" s="145">
        <v>36</v>
      </c>
      <c r="P35" s="145">
        <v>37</v>
      </c>
      <c r="Q35" s="155">
        <v>329.62220156250009</v>
      </c>
      <c r="R35" s="159">
        <v>0.3</v>
      </c>
      <c r="S35" s="162">
        <v>207.66</v>
      </c>
      <c r="T35" s="159">
        <v>0.35</v>
      </c>
      <c r="U35" s="162">
        <v>192.83</v>
      </c>
      <c r="V35" s="159">
        <v>0.4</v>
      </c>
      <c r="W35" s="162">
        <v>178</v>
      </c>
      <c r="Y35" s="144" t="s">
        <v>22</v>
      </c>
      <c r="Z35" s="145" t="s">
        <v>66</v>
      </c>
      <c r="AA35" s="145" t="s">
        <v>4</v>
      </c>
      <c r="AB35" s="145">
        <v>36</v>
      </c>
      <c r="AC35" s="145">
        <v>37</v>
      </c>
      <c r="AD35" s="155">
        <v>329.62220156250009</v>
      </c>
      <c r="AE35" s="159">
        <v>0.3</v>
      </c>
      <c r="AF35" s="162">
        <v>207.66</v>
      </c>
      <c r="AG35" s="166">
        <v>0.35</v>
      </c>
      <c r="AH35" s="162">
        <v>192.83</v>
      </c>
      <c r="AI35" s="159">
        <v>0.4</v>
      </c>
      <c r="AJ35" s="162">
        <v>178</v>
      </c>
      <c r="AL35" s="144" t="s">
        <v>22</v>
      </c>
      <c r="AM35" s="145" t="s">
        <v>66</v>
      </c>
      <c r="AN35" s="145" t="s">
        <v>4</v>
      </c>
      <c r="AO35" s="145">
        <v>36</v>
      </c>
      <c r="AP35" s="145">
        <v>37</v>
      </c>
      <c r="AQ35" s="155">
        <v>378.48245625000004</v>
      </c>
      <c r="AR35" s="159">
        <v>0.3</v>
      </c>
      <c r="AS35" s="162">
        <v>238.44</v>
      </c>
      <c r="AT35" s="159">
        <v>0.35</v>
      </c>
      <c r="AU35" s="162">
        <v>221.41</v>
      </c>
      <c r="AV35" s="159">
        <v>0.4</v>
      </c>
      <c r="AW35" s="162">
        <v>204.38</v>
      </c>
      <c r="AY35" s="144" t="s">
        <v>22</v>
      </c>
      <c r="AZ35" s="145" t="s">
        <v>66</v>
      </c>
      <c r="BA35" s="145" t="s">
        <v>4</v>
      </c>
      <c r="BB35" s="145">
        <v>36</v>
      </c>
      <c r="BC35" s="145">
        <v>37</v>
      </c>
      <c r="BD35" s="155">
        <v>329.62220156250009</v>
      </c>
      <c r="BE35" s="166">
        <v>0.3</v>
      </c>
      <c r="BF35" s="162">
        <v>207.66</v>
      </c>
      <c r="BG35" s="166">
        <v>0.35</v>
      </c>
      <c r="BH35" s="164">
        <v>192.83</v>
      </c>
      <c r="BI35" s="166">
        <v>0.4</v>
      </c>
      <c r="BJ35" s="162">
        <v>178</v>
      </c>
      <c r="BL35">
        <v>32</v>
      </c>
      <c r="BM35" s="146" t="s">
        <v>82</v>
      </c>
      <c r="BN35" s="147" t="s">
        <v>66</v>
      </c>
      <c r="BO35" s="2" t="s">
        <v>7</v>
      </c>
      <c r="BP35" s="2">
        <v>18</v>
      </c>
      <c r="BQ35" s="2" t="str">
        <f t="shared" si="0"/>
        <v>COM OFERTA</v>
      </c>
      <c r="BR35" s="2" t="str">
        <f t="shared" si="1"/>
        <v>COM OFERTA</v>
      </c>
      <c r="BS35" s="2" t="str">
        <f t="shared" si="2"/>
        <v>COM OFERTA</v>
      </c>
      <c r="BT35" s="2" t="str">
        <f t="shared" si="3"/>
        <v>COM OFERTA</v>
      </c>
    </row>
    <row r="36" spans="12:72" x14ac:dyDescent="0.25">
      <c r="L36" s="145" t="s">
        <v>23</v>
      </c>
      <c r="M36" s="145" t="s">
        <v>66</v>
      </c>
      <c r="N36" s="145" t="s">
        <v>4</v>
      </c>
      <c r="O36" s="145">
        <v>42</v>
      </c>
      <c r="P36" s="145">
        <v>43</v>
      </c>
      <c r="Q36" s="155">
        <v>260.24359218750004</v>
      </c>
      <c r="R36" s="159">
        <v>0.3</v>
      </c>
      <c r="S36" s="162">
        <v>163.95</v>
      </c>
      <c r="T36" s="159">
        <v>0.35</v>
      </c>
      <c r="U36" s="162">
        <v>152.24</v>
      </c>
      <c r="V36" s="159">
        <v>0.4</v>
      </c>
      <c r="W36" s="162">
        <v>140.53</v>
      </c>
      <c r="Y36" s="144" t="s">
        <v>23</v>
      </c>
      <c r="Z36" s="145" t="s">
        <v>66</v>
      </c>
      <c r="AA36" s="145" t="s">
        <v>4</v>
      </c>
      <c r="AB36" s="145">
        <v>42</v>
      </c>
      <c r="AC36" s="145">
        <v>43</v>
      </c>
      <c r="AD36" s="155">
        <v>260.24359218750004</v>
      </c>
      <c r="AE36" s="159">
        <v>0.3</v>
      </c>
      <c r="AF36" s="162">
        <v>163.95</v>
      </c>
      <c r="AG36" s="166">
        <v>0.35</v>
      </c>
      <c r="AH36" s="162">
        <v>152.24</v>
      </c>
      <c r="AI36" s="159">
        <v>0.4</v>
      </c>
      <c r="AJ36" s="162">
        <v>140.53</v>
      </c>
      <c r="AL36" s="144" t="s">
        <v>23</v>
      </c>
      <c r="AM36" s="145" t="s">
        <v>66</v>
      </c>
      <c r="AN36" s="145" t="s">
        <v>4</v>
      </c>
      <c r="AO36" s="145">
        <v>42</v>
      </c>
      <c r="AP36" s="145">
        <v>43</v>
      </c>
      <c r="AQ36" s="155">
        <v>318.69876093750003</v>
      </c>
      <c r="AR36" s="159">
        <v>0.3</v>
      </c>
      <c r="AS36" s="162">
        <v>200.78</v>
      </c>
      <c r="AT36" s="159">
        <v>0.35</v>
      </c>
      <c r="AU36" s="162">
        <v>186.44</v>
      </c>
      <c r="AV36" s="159">
        <v>0.4</v>
      </c>
      <c r="AW36" s="162">
        <v>172.1</v>
      </c>
      <c r="AY36" s="144" t="s">
        <v>23</v>
      </c>
      <c r="AZ36" s="145" t="s">
        <v>66</v>
      </c>
      <c r="BA36" s="145" t="s">
        <v>4</v>
      </c>
      <c r="BB36" s="145">
        <v>42</v>
      </c>
      <c r="BC36" s="145">
        <v>43</v>
      </c>
      <c r="BD36" s="155">
        <v>260.24359218750004</v>
      </c>
      <c r="BE36" s="166">
        <v>0.3</v>
      </c>
      <c r="BF36" s="162">
        <v>163.95</v>
      </c>
      <c r="BG36" s="166">
        <v>0.35</v>
      </c>
      <c r="BH36" s="164">
        <v>152.24</v>
      </c>
      <c r="BI36" s="166">
        <v>0.4</v>
      </c>
      <c r="BJ36" s="162">
        <v>140.53</v>
      </c>
      <c r="BL36">
        <v>33</v>
      </c>
      <c r="BM36" s="146" t="s">
        <v>78</v>
      </c>
      <c r="BN36" s="147" t="s">
        <v>66</v>
      </c>
      <c r="BO36" s="2" t="s">
        <v>5</v>
      </c>
      <c r="BP36" s="2">
        <v>24</v>
      </c>
      <c r="BQ36" s="2" t="str">
        <f t="shared" ref="BQ36:BQ57" si="4">_xlfn.SINGLE(IFERROR(_xlfn.XLOOKUP(L36,L:L,M:M),"SEM OFERTA"))</f>
        <v>COM OFERTA</v>
      </c>
      <c r="BR36" s="2" t="str">
        <f t="shared" si="1"/>
        <v>COM OFERTA</v>
      </c>
      <c r="BS36" s="2" t="str">
        <f t="shared" si="2"/>
        <v>COM OFERTA</v>
      </c>
      <c r="BT36" s="2" t="str">
        <f t="shared" si="3"/>
        <v>COM OFERTA</v>
      </c>
    </row>
    <row r="37" spans="12:72" x14ac:dyDescent="0.25">
      <c r="L37" s="145" t="s">
        <v>24</v>
      </c>
      <c r="M37" s="145" t="s">
        <v>66</v>
      </c>
      <c r="N37" s="145" t="s">
        <v>4</v>
      </c>
      <c r="O37" s="145">
        <v>48</v>
      </c>
      <c r="P37" s="145">
        <v>49</v>
      </c>
      <c r="Q37" s="155">
        <v>520.63479843750008</v>
      </c>
      <c r="R37" s="159">
        <v>0.3</v>
      </c>
      <c r="S37" s="162">
        <v>328</v>
      </c>
      <c r="T37" s="159">
        <v>0.35</v>
      </c>
      <c r="U37" s="162">
        <v>304.57</v>
      </c>
      <c r="V37" s="159">
        <v>0.4</v>
      </c>
      <c r="W37" s="162">
        <v>281.14</v>
      </c>
      <c r="Y37" s="144" t="s">
        <v>24</v>
      </c>
      <c r="Z37" s="145" t="s">
        <v>66</v>
      </c>
      <c r="AA37" s="145" t="s">
        <v>5</v>
      </c>
      <c r="AB37" s="145">
        <v>48</v>
      </c>
      <c r="AC37" s="145">
        <v>49</v>
      </c>
      <c r="AD37" s="155">
        <v>520.63479843750008</v>
      </c>
      <c r="AE37" s="159">
        <v>0.3</v>
      </c>
      <c r="AF37" s="162">
        <v>328</v>
      </c>
      <c r="AG37" s="166">
        <v>0.35</v>
      </c>
      <c r="AH37" s="162">
        <v>304.57</v>
      </c>
      <c r="AI37" s="159">
        <v>0.4</v>
      </c>
      <c r="AJ37" s="162">
        <v>281.14</v>
      </c>
      <c r="AL37" s="144" t="s">
        <v>24</v>
      </c>
      <c r="AM37" s="145" t="s">
        <v>66</v>
      </c>
      <c r="AN37" s="145" t="s">
        <v>5</v>
      </c>
      <c r="AO37" s="145">
        <v>48</v>
      </c>
      <c r="AP37" s="145">
        <v>49</v>
      </c>
      <c r="AQ37" s="155">
        <v>597.68933906249993</v>
      </c>
      <c r="AR37" s="159">
        <v>0.3</v>
      </c>
      <c r="AS37" s="162">
        <v>376.54</v>
      </c>
      <c r="AT37" s="159">
        <v>0.35</v>
      </c>
      <c r="AU37" s="162">
        <v>349.65</v>
      </c>
      <c r="AV37" s="159">
        <v>0.4</v>
      </c>
      <c r="AW37" s="162">
        <v>322.75</v>
      </c>
      <c r="AY37" s="144" t="s">
        <v>24</v>
      </c>
      <c r="AZ37" s="145" t="s">
        <v>66</v>
      </c>
      <c r="BA37" s="145" t="s">
        <v>5</v>
      </c>
      <c r="BB37" s="145">
        <v>48</v>
      </c>
      <c r="BC37" s="145">
        <v>49</v>
      </c>
      <c r="BD37" s="155">
        <v>520.63479843750008</v>
      </c>
      <c r="BE37" s="166">
        <v>0.3</v>
      </c>
      <c r="BF37" s="162">
        <v>328</v>
      </c>
      <c r="BG37" s="166">
        <v>0.35</v>
      </c>
      <c r="BH37" s="164">
        <v>304.57</v>
      </c>
      <c r="BI37" s="166">
        <v>0.4</v>
      </c>
      <c r="BJ37" s="162">
        <v>281.14</v>
      </c>
      <c r="BL37">
        <v>34</v>
      </c>
      <c r="BM37" s="146" t="s">
        <v>91</v>
      </c>
      <c r="BN37" s="147" t="s">
        <v>66</v>
      </c>
      <c r="BO37" s="2" t="s">
        <v>5</v>
      </c>
      <c r="BP37" s="2">
        <v>24</v>
      </c>
      <c r="BQ37" s="2" t="str">
        <f t="shared" si="4"/>
        <v>COM OFERTA</v>
      </c>
      <c r="BR37" s="2" t="str">
        <f t="shared" ref="BR37:BR57" si="5">_xlfn.SINGLE(IFERROR(_xlfn.XLOOKUP(BM37,Y:Y,Z:Z),"SEM OFERTA"))</f>
        <v>COM OFERTA</v>
      </c>
      <c r="BS37" s="2" t="str">
        <f t="shared" ref="BS37:BS57" si="6">_xlfn.SINGLE(IFERROR(_xlfn.XLOOKUP(BM37,AL:AL,AM:AM),"SEM OFERTA"))</f>
        <v>COM OFERTA</v>
      </c>
      <c r="BT37" s="2" t="str">
        <f t="shared" ref="BT37:BT57" si="7">_xlfn.SINGLE(IFERROR(_xlfn.XLOOKUP(BM37,AY:AY,AZ:AZ),"SEM OFERTA"))</f>
        <v>COM OFERTA</v>
      </c>
    </row>
    <row r="38" spans="12:72" x14ac:dyDescent="0.25">
      <c r="L38" s="145" t="s">
        <v>25</v>
      </c>
      <c r="M38" s="145" t="s">
        <v>66</v>
      </c>
      <c r="N38" s="145" t="s">
        <v>4</v>
      </c>
      <c r="O38" s="145">
        <v>48</v>
      </c>
      <c r="P38" s="145">
        <v>49</v>
      </c>
      <c r="Q38" s="155">
        <v>364.31150625000004</v>
      </c>
      <c r="R38" s="159">
        <v>0.3</v>
      </c>
      <c r="S38" s="162">
        <v>229.52</v>
      </c>
      <c r="T38" s="159">
        <v>0.35</v>
      </c>
      <c r="U38" s="162">
        <v>213.12</v>
      </c>
      <c r="V38" s="159">
        <v>0.4</v>
      </c>
      <c r="W38" s="162">
        <v>196.73</v>
      </c>
      <c r="Y38" s="144" t="s">
        <v>25</v>
      </c>
      <c r="Z38" s="145" t="s">
        <v>66</v>
      </c>
      <c r="AA38" s="145" t="s">
        <v>5</v>
      </c>
      <c r="AB38" s="145">
        <v>48</v>
      </c>
      <c r="AC38" s="145">
        <v>49</v>
      </c>
      <c r="AD38" s="155">
        <v>364.31150625000004</v>
      </c>
      <c r="AE38" s="159">
        <v>0.3</v>
      </c>
      <c r="AF38" s="162">
        <v>229.52</v>
      </c>
      <c r="AG38" s="166">
        <v>0.35</v>
      </c>
      <c r="AH38" s="162">
        <v>213.12</v>
      </c>
      <c r="AI38" s="159">
        <v>0.4</v>
      </c>
      <c r="AJ38" s="162">
        <v>196.73</v>
      </c>
      <c r="AL38" s="144" t="s">
        <v>25</v>
      </c>
      <c r="AM38" s="145" t="s">
        <v>66</v>
      </c>
      <c r="AN38" s="145" t="s">
        <v>5</v>
      </c>
      <c r="AO38" s="145">
        <v>48</v>
      </c>
      <c r="AP38" s="145">
        <v>49</v>
      </c>
      <c r="AQ38" s="155">
        <v>418.33825312499999</v>
      </c>
      <c r="AR38" s="159">
        <v>0.3</v>
      </c>
      <c r="AS38" s="162">
        <v>263.55</v>
      </c>
      <c r="AT38" s="159">
        <v>0.35</v>
      </c>
      <c r="AU38" s="162">
        <v>244.73</v>
      </c>
      <c r="AV38" s="159">
        <v>0.4</v>
      </c>
      <c r="AW38" s="162">
        <v>225.9</v>
      </c>
      <c r="AY38" s="144" t="s">
        <v>25</v>
      </c>
      <c r="AZ38" s="145" t="s">
        <v>66</v>
      </c>
      <c r="BA38" s="145" t="s">
        <v>5</v>
      </c>
      <c r="BB38" s="145">
        <v>48</v>
      </c>
      <c r="BC38" s="145">
        <v>49</v>
      </c>
      <c r="BD38" s="155">
        <v>364.31150625000004</v>
      </c>
      <c r="BE38" s="166">
        <v>0.3</v>
      </c>
      <c r="BF38" s="162">
        <v>229.52</v>
      </c>
      <c r="BG38" s="166">
        <v>0.35</v>
      </c>
      <c r="BH38" s="164">
        <v>213.12</v>
      </c>
      <c r="BI38" s="166">
        <v>0.4</v>
      </c>
      <c r="BJ38" s="162">
        <v>196.73</v>
      </c>
      <c r="BL38">
        <v>35</v>
      </c>
      <c r="BM38" s="146" t="s">
        <v>75</v>
      </c>
      <c r="BN38" s="147" t="s">
        <v>66</v>
      </c>
      <c r="BO38" s="2" t="s">
        <v>4</v>
      </c>
      <c r="BP38" s="2">
        <v>18</v>
      </c>
      <c r="BQ38" s="2" t="str">
        <f t="shared" si="4"/>
        <v>COM OFERTA</v>
      </c>
      <c r="BR38" s="2" t="str">
        <f t="shared" si="5"/>
        <v>COM OFERTA</v>
      </c>
      <c r="BS38" s="2" t="str">
        <f t="shared" si="6"/>
        <v>COM OFERTA</v>
      </c>
      <c r="BT38" s="2" t="str">
        <f t="shared" si="7"/>
        <v>COM OFERTA</v>
      </c>
    </row>
    <row r="39" spans="12:72" x14ac:dyDescent="0.25">
      <c r="L39" s="145" t="s">
        <v>38</v>
      </c>
      <c r="M39" s="145" t="s">
        <v>66</v>
      </c>
      <c r="N39" s="145" t="s">
        <v>4</v>
      </c>
      <c r="O39" s="145">
        <v>42</v>
      </c>
      <c r="P39" s="145">
        <v>43</v>
      </c>
      <c r="Q39" s="155">
        <v>260.24359218750004</v>
      </c>
      <c r="R39" s="159">
        <v>0.3</v>
      </c>
      <c r="S39" s="162">
        <v>163.95</v>
      </c>
      <c r="T39" s="159">
        <v>0.35</v>
      </c>
      <c r="U39" s="162">
        <v>152.24</v>
      </c>
      <c r="V39" s="159">
        <v>0.4</v>
      </c>
      <c r="W39" s="162">
        <v>140.53</v>
      </c>
      <c r="Y39" s="144" t="s">
        <v>26</v>
      </c>
      <c r="Z39" s="145" t="s">
        <v>66</v>
      </c>
      <c r="AA39" s="145" t="s">
        <v>5</v>
      </c>
      <c r="AB39" s="145">
        <v>48</v>
      </c>
      <c r="AC39" s="145">
        <v>60</v>
      </c>
      <c r="AD39" s="155">
        <v>553.47072656250009</v>
      </c>
      <c r="AE39" s="159">
        <v>0.26500000000000001</v>
      </c>
      <c r="AF39" s="162">
        <v>366.12</v>
      </c>
      <c r="AG39" s="166">
        <v>0.3</v>
      </c>
      <c r="AH39" s="162">
        <v>348.69</v>
      </c>
      <c r="AI39" s="159"/>
      <c r="AJ39" s="162"/>
      <c r="AL39" s="144" t="s">
        <v>26</v>
      </c>
      <c r="AM39" s="145" t="s">
        <v>66</v>
      </c>
      <c r="AN39" s="145" t="s">
        <v>5</v>
      </c>
      <c r="AO39" s="145">
        <v>48</v>
      </c>
      <c r="AP39" s="145">
        <v>60</v>
      </c>
      <c r="AQ39" s="155">
        <v>553.47072656250009</v>
      </c>
      <c r="AR39" s="159">
        <v>0.26500000000000001</v>
      </c>
      <c r="AS39" s="162">
        <v>366.12</v>
      </c>
      <c r="AT39" s="159">
        <v>0.3</v>
      </c>
      <c r="AU39" s="162">
        <v>348.69</v>
      </c>
      <c r="AV39" s="159"/>
      <c r="AW39" s="162"/>
      <c r="AY39" s="144" t="s">
        <v>38</v>
      </c>
      <c r="AZ39" s="145" t="s">
        <v>66</v>
      </c>
      <c r="BA39" s="145" t="s">
        <v>4</v>
      </c>
      <c r="BB39" s="145">
        <v>42</v>
      </c>
      <c r="BC39" s="145">
        <v>43</v>
      </c>
      <c r="BD39" s="155">
        <v>260.24359218750004</v>
      </c>
      <c r="BE39" s="166">
        <v>0.3</v>
      </c>
      <c r="BF39" s="162">
        <v>163.95</v>
      </c>
      <c r="BG39" s="166">
        <v>0.35</v>
      </c>
      <c r="BH39" s="164">
        <v>152.24</v>
      </c>
      <c r="BI39" s="166">
        <v>0.4</v>
      </c>
      <c r="BJ39" s="162">
        <v>140.53</v>
      </c>
      <c r="BL39">
        <v>36</v>
      </c>
      <c r="BM39" s="146" t="s">
        <v>67</v>
      </c>
      <c r="BN39" s="147" t="s">
        <v>66</v>
      </c>
      <c r="BO39" s="2" t="s">
        <v>7</v>
      </c>
      <c r="BP39" s="2">
        <v>18</v>
      </c>
      <c r="BQ39" s="2" t="str">
        <f t="shared" si="4"/>
        <v>COM OFERTA</v>
      </c>
      <c r="BR39" s="2" t="str">
        <f t="shared" si="5"/>
        <v>COM OFERTA</v>
      </c>
      <c r="BS39" s="2" t="str">
        <f t="shared" si="6"/>
        <v>COM OFERTA</v>
      </c>
      <c r="BT39" s="2" t="str">
        <f t="shared" si="7"/>
        <v>COM OFERTA</v>
      </c>
    </row>
    <row r="40" spans="12:72" x14ac:dyDescent="0.25">
      <c r="L40" s="145" t="s">
        <v>28</v>
      </c>
      <c r="M40" s="145" t="s">
        <v>66</v>
      </c>
      <c r="N40" s="145" t="s">
        <v>4</v>
      </c>
      <c r="O40" s="145">
        <v>48</v>
      </c>
      <c r="P40" s="145">
        <v>49</v>
      </c>
      <c r="Q40" s="155">
        <v>553.47072656250009</v>
      </c>
      <c r="R40" s="159">
        <v>0.3</v>
      </c>
      <c r="S40" s="162">
        <v>348.69</v>
      </c>
      <c r="T40" s="159">
        <v>0.35</v>
      </c>
      <c r="U40" s="162">
        <v>323.77999999999997</v>
      </c>
      <c r="V40" s="159">
        <v>0.4</v>
      </c>
      <c r="W40" s="162">
        <v>298.87</v>
      </c>
      <c r="Y40" s="144" t="s">
        <v>38</v>
      </c>
      <c r="Z40" s="145" t="s">
        <v>66</v>
      </c>
      <c r="AA40" s="145" t="s">
        <v>4</v>
      </c>
      <c r="AB40" s="145">
        <v>42</v>
      </c>
      <c r="AC40" s="145">
        <v>43</v>
      </c>
      <c r="AD40" s="155">
        <v>260.24359218750004</v>
      </c>
      <c r="AE40" s="159">
        <v>0.3</v>
      </c>
      <c r="AF40" s="162">
        <v>163.95</v>
      </c>
      <c r="AG40" s="166">
        <v>0.35</v>
      </c>
      <c r="AH40" s="162">
        <v>152.24</v>
      </c>
      <c r="AI40" s="159">
        <v>0.4</v>
      </c>
      <c r="AJ40" s="162">
        <v>140.53</v>
      </c>
      <c r="AL40" s="144" t="s">
        <v>38</v>
      </c>
      <c r="AM40" s="145" t="s">
        <v>66</v>
      </c>
      <c r="AN40" s="145" t="s">
        <v>4</v>
      </c>
      <c r="AO40" s="145">
        <v>42</v>
      </c>
      <c r="AP40" s="145">
        <v>43</v>
      </c>
      <c r="AQ40" s="155">
        <v>318.69876093750003</v>
      </c>
      <c r="AR40" s="159">
        <v>0.3</v>
      </c>
      <c r="AS40" s="162">
        <v>200.78</v>
      </c>
      <c r="AT40" s="159">
        <v>0.35</v>
      </c>
      <c r="AU40" s="162">
        <v>186.44</v>
      </c>
      <c r="AV40" s="159">
        <v>0.4</v>
      </c>
      <c r="AW40" s="162">
        <v>172.1</v>
      </c>
      <c r="AY40" s="144" t="s">
        <v>28</v>
      </c>
      <c r="AZ40" s="145" t="s">
        <v>66</v>
      </c>
      <c r="BA40" s="145" t="s">
        <v>6</v>
      </c>
      <c r="BB40" s="145">
        <v>48</v>
      </c>
      <c r="BC40" s="145">
        <v>49</v>
      </c>
      <c r="BD40" s="155">
        <v>553.47072656250009</v>
      </c>
      <c r="BE40" s="166">
        <v>0.3</v>
      </c>
      <c r="BF40" s="162">
        <v>348.69</v>
      </c>
      <c r="BG40" s="166">
        <v>0.35</v>
      </c>
      <c r="BH40" s="164">
        <v>323.77999999999997</v>
      </c>
      <c r="BI40" s="166">
        <v>0.4</v>
      </c>
      <c r="BJ40" s="162">
        <v>298.87</v>
      </c>
      <c r="BL40">
        <v>37</v>
      </c>
      <c r="BM40" s="146" t="s">
        <v>68</v>
      </c>
      <c r="BN40" s="147" t="s">
        <v>66</v>
      </c>
      <c r="BO40" s="2" t="s">
        <v>4</v>
      </c>
      <c r="BP40" s="2">
        <v>18</v>
      </c>
      <c r="BQ40" s="2" t="str">
        <f t="shared" si="4"/>
        <v>COM OFERTA</v>
      </c>
      <c r="BR40" s="2" t="str">
        <f t="shared" si="5"/>
        <v>COM OFERTA</v>
      </c>
      <c r="BS40" s="2" t="str">
        <f t="shared" si="6"/>
        <v>COM OFERTA</v>
      </c>
      <c r="BT40" s="2" t="str">
        <f t="shared" si="7"/>
        <v>COM OFERTA</v>
      </c>
    </row>
    <row r="41" spans="12:72" x14ac:dyDescent="0.25">
      <c r="L41" s="145" t="s">
        <v>27</v>
      </c>
      <c r="M41" s="145" t="s">
        <v>66</v>
      </c>
      <c r="N41" s="145" t="s">
        <v>4</v>
      </c>
      <c r="O41" s="145">
        <v>48</v>
      </c>
      <c r="P41" s="145">
        <v>49</v>
      </c>
      <c r="Q41" s="155">
        <v>553.47072656250009</v>
      </c>
      <c r="R41" s="159">
        <v>0.3</v>
      </c>
      <c r="S41" s="162">
        <v>348.69</v>
      </c>
      <c r="T41" s="159">
        <v>0.35</v>
      </c>
      <c r="U41" s="162">
        <v>323.77999999999997</v>
      </c>
      <c r="V41" s="159">
        <v>0.4</v>
      </c>
      <c r="W41" s="162">
        <v>298.87</v>
      </c>
      <c r="Y41" s="144" t="s">
        <v>27</v>
      </c>
      <c r="Z41" s="145" t="s">
        <v>66</v>
      </c>
      <c r="AA41" s="145" t="s">
        <v>6</v>
      </c>
      <c r="AB41" s="145">
        <v>48</v>
      </c>
      <c r="AC41" s="145">
        <v>49</v>
      </c>
      <c r="AD41" s="155">
        <v>553.47072656250009</v>
      </c>
      <c r="AE41" s="159">
        <v>0.3</v>
      </c>
      <c r="AF41" s="162">
        <v>348.69</v>
      </c>
      <c r="AG41" s="166">
        <v>0.35</v>
      </c>
      <c r="AH41" s="162">
        <v>323.77999999999997</v>
      </c>
      <c r="AI41" s="159">
        <v>0.4</v>
      </c>
      <c r="AJ41" s="162">
        <v>298.87</v>
      </c>
      <c r="AL41" s="144" t="s">
        <v>27</v>
      </c>
      <c r="AM41" s="145" t="s">
        <v>66</v>
      </c>
      <c r="AN41" s="145" t="s">
        <v>6</v>
      </c>
      <c r="AO41" s="145">
        <v>48</v>
      </c>
      <c r="AP41" s="145">
        <v>49</v>
      </c>
      <c r="AQ41" s="155">
        <v>553.47072656250009</v>
      </c>
      <c r="AR41" s="159">
        <v>0.3</v>
      </c>
      <c r="AS41" s="162">
        <v>348.69</v>
      </c>
      <c r="AT41" s="159">
        <v>0.35</v>
      </c>
      <c r="AU41" s="162">
        <v>323.77999999999997</v>
      </c>
      <c r="AV41" s="159">
        <v>0.4</v>
      </c>
      <c r="AW41" s="162">
        <v>298.87</v>
      </c>
      <c r="AY41" s="144" t="s">
        <v>27</v>
      </c>
      <c r="AZ41" s="145" t="s">
        <v>66</v>
      </c>
      <c r="BA41" s="145" t="s">
        <v>6</v>
      </c>
      <c r="BB41" s="145">
        <v>48</v>
      </c>
      <c r="BC41" s="145">
        <v>49</v>
      </c>
      <c r="BD41" s="155">
        <v>553.47072656250009</v>
      </c>
      <c r="BE41" s="166">
        <v>0.3</v>
      </c>
      <c r="BF41" s="162">
        <v>348.69</v>
      </c>
      <c r="BG41" s="166">
        <v>0.35</v>
      </c>
      <c r="BH41" s="164">
        <v>323.77999999999997</v>
      </c>
      <c r="BI41" s="166">
        <v>0.4</v>
      </c>
      <c r="BJ41" s="162">
        <v>298.87</v>
      </c>
      <c r="BL41">
        <v>38</v>
      </c>
      <c r="BM41" s="146" t="s">
        <v>87</v>
      </c>
      <c r="BN41" s="147" t="s">
        <v>66</v>
      </c>
      <c r="BO41" s="2" t="s">
        <v>6</v>
      </c>
      <c r="BP41" s="2">
        <v>24</v>
      </c>
      <c r="BQ41" s="2" t="str">
        <f t="shared" si="4"/>
        <v>COM OFERTA</v>
      </c>
      <c r="BR41" s="2" t="str">
        <f t="shared" si="5"/>
        <v>COM OFERTA</v>
      </c>
      <c r="BS41" s="2" t="str">
        <f t="shared" si="6"/>
        <v>COM OFERTA</v>
      </c>
      <c r="BT41" s="2" t="str">
        <f t="shared" si="7"/>
        <v>COM OFERTA</v>
      </c>
    </row>
    <row r="42" spans="12:72" x14ac:dyDescent="0.25">
      <c r="L42" s="145" t="s">
        <v>30</v>
      </c>
      <c r="M42" s="145" t="s">
        <v>66</v>
      </c>
      <c r="N42" s="145" t="s">
        <v>4</v>
      </c>
      <c r="O42" s="145">
        <v>48</v>
      </c>
      <c r="P42" s="145">
        <v>49</v>
      </c>
      <c r="Q42" s="155">
        <v>553.47072656250009</v>
      </c>
      <c r="R42" s="159">
        <v>0.3</v>
      </c>
      <c r="S42" s="162">
        <v>348.69</v>
      </c>
      <c r="T42" s="159">
        <v>0.35</v>
      </c>
      <c r="U42" s="162">
        <v>323.77999999999997</v>
      </c>
      <c r="V42" s="159">
        <v>0.4</v>
      </c>
      <c r="W42" s="162">
        <v>298.87</v>
      </c>
      <c r="Y42" s="144" t="s">
        <v>29</v>
      </c>
      <c r="Z42" s="145" t="s">
        <v>66</v>
      </c>
      <c r="AA42" s="145" t="s">
        <v>6</v>
      </c>
      <c r="AB42" s="145">
        <v>48</v>
      </c>
      <c r="AC42" s="145">
        <v>49</v>
      </c>
      <c r="AD42" s="155">
        <v>553.47072656250009</v>
      </c>
      <c r="AE42" s="159">
        <v>0.3</v>
      </c>
      <c r="AF42" s="162">
        <v>348.69</v>
      </c>
      <c r="AG42" s="166">
        <v>0.35</v>
      </c>
      <c r="AH42" s="162">
        <v>323.77999999999997</v>
      </c>
      <c r="AI42" s="159">
        <v>0.4</v>
      </c>
      <c r="AJ42" s="162">
        <v>298.87</v>
      </c>
      <c r="AL42" s="144" t="s">
        <v>29</v>
      </c>
      <c r="AM42" s="145" t="s">
        <v>66</v>
      </c>
      <c r="AN42" s="145" t="s">
        <v>6</v>
      </c>
      <c r="AO42" s="145">
        <v>48</v>
      </c>
      <c r="AP42" s="145">
        <v>49</v>
      </c>
      <c r="AQ42" s="155">
        <v>553.47072656250009</v>
      </c>
      <c r="AR42" s="159">
        <v>0.3</v>
      </c>
      <c r="AS42" s="162">
        <v>348.69</v>
      </c>
      <c r="AT42" s="159">
        <v>0.35</v>
      </c>
      <c r="AU42" s="162">
        <v>323.77999999999997</v>
      </c>
      <c r="AV42" s="159">
        <v>0.4</v>
      </c>
      <c r="AW42" s="162">
        <v>298.87</v>
      </c>
      <c r="AY42" s="144" t="s">
        <v>30</v>
      </c>
      <c r="AZ42" s="145" t="s">
        <v>66</v>
      </c>
      <c r="BA42" s="145" t="s">
        <v>6</v>
      </c>
      <c r="BB42" s="145">
        <v>48</v>
      </c>
      <c r="BC42" s="145">
        <v>49</v>
      </c>
      <c r="BD42" s="155">
        <v>553.47072656250009</v>
      </c>
      <c r="BE42" s="166">
        <v>0.3</v>
      </c>
      <c r="BF42" s="162">
        <v>348.69</v>
      </c>
      <c r="BG42" s="166">
        <v>0.35</v>
      </c>
      <c r="BH42" s="164">
        <v>323.77999999999997</v>
      </c>
      <c r="BI42" s="166">
        <v>0.4</v>
      </c>
      <c r="BJ42" s="162">
        <v>298.87</v>
      </c>
      <c r="BL42">
        <v>39</v>
      </c>
      <c r="BM42" s="146" t="s">
        <v>69</v>
      </c>
      <c r="BN42" s="147" t="s">
        <v>66</v>
      </c>
      <c r="BO42" s="2" t="s">
        <v>4</v>
      </c>
      <c r="BP42" s="2">
        <v>18</v>
      </c>
      <c r="BQ42" s="2" t="str">
        <f t="shared" si="4"/>
        <v>COM OFERTA</v>
      </c>
      <c r="BR42" s="2" t="str">
        <f t="shared" si="5"/>
        <v>COM OFERTA</v>
      </c>
      <c r="BS42" s="2" t="str">
        <f t="shared" si="6"/>
        <v>COM OFERTA</v>
      </c>
      <c r="BT42" s="2" t="str">
        <f t="shared" si="7"/>
        <v>COM OFERTA</v>
      </c>
    </row>
    <row r="43" spans="12:72" x14ac:dyDescent="0.25">
      <c r="L43" s="145" t="s">
        <v>31</v>
      </c>
      <c r="M43" s="145" t="s">
        <v>66</v>
      </c>
      <c r="N43" s="145" t="s">
        <v>4</v>
      </c>
      <c r="O43" s="145">
        <v>54</v>
      </c>
      <c r="P43" s="145">
        <v>55</v>
      </c>
      <c r="Q43" s="155">
        <v>553.47072656250009</v>
      </c>
      <c r="R43" s="159">
        <v>0.3</v>
      </c>
      <c r="S43" s="162">
        <v>348.69</v>
      </c>
      <c r="T43" s="159">
        <v>0.35</v>
      </c>
      <c r="U43" s="162">
        <v>323.77999999999997</v>
      </c>
      <c r="V43" s="159">
        <v>0.4</v>
      </c>
      <c r="W43" s="162">
        <v>298.87</v>
      </c>
      <c r="Y43" s="144" t="s">
        <v>30</v>
      </c>
      <c r="Z43" s="145" t="s">
        <v>66</v>
      </c>
      <c r="AA43" s="145" t="s">
        <v>6</v>
      </c>
      <c r="AB43" s="145">
        <v>48</v>
      </c>
      <c r="AC43" s="145">
        <v>49</v>
      </c>
      <c r="AD43" s="155">
        <v>553.47072656250009</v>
      </c>
      <c r="AE43" s="159">
        <v>0.3</v>
      </c>
      <c r="AF43" s="162">
        <v>348.69</v>
      </c>
      <c r="AG43" s="166">
        <v>0.35</v>
      </c>
      <c r="AH43" s="162">
        <v>323.77999999999997</v>
      </c>
      <c r="AI43" s="159">
        <v>0.4</v>
      </c>
      <c r="AJ43" s="162">
        <v>298.87</v>
      </c>
      <c r="AL43" s="144" t="s">
        <v>30</v>
      </c>
      <c r="AM43" s="145" t="s">
        <v>66</v>
      </c>
      <c r="AN43" s="145" t="s">
        <v>6</v>
      </c>
      <c r="AO43" s="145">
        <v>48</v>
      </c>
      <c r="AP43" s="145">
        <v>49</v>
      </c>
      <c r="AQ43" s="155">
        <v>553.47072656250009</v>
      </c>
      <c r="AR43" s="159">
        <v>0.3</v>
      </c>
      <c r="AS43" s="162">
        <v>348.69</v>
      </c>
      <c r="AT43" s="159">
        <v>0.35</v>
      </c>
      <c r="AU43" s="162">
        <v>323.77999999999997</v>
      </c>
      <c r="AV43" s="159">
        <v>0.4</v>
      </c>
      <c r="AW43" s="162">
        <v>298.87</v>
      </c>
      <c r="AY43" s="144" t="s">
        <v>31</v>
      </c>
      <c r="AZ43" s="145" t="s">
        <v>66</v>
      </c>
      <c r="BA43" s="145" t="s">
        <v>5</v>
      </c>
      <c r="BB43" s="145">
        <v>54</v>
      </c>
      <c r="BC43" s="145">
        <v>55</v>
      </c>
      <c r="BD43" s="155">
        <v>553.47072656250009</v>
      </c>
      <c r="BE43" s="166">
        <v>0.3</v>
      </c>
      <c r="BF43" s="162">
        <v>348.69</v>
      </c>
      <c r="BG43" s="166">
        <v>0.35</v>
      </c>
      <c r="BH43" s="164">
        <v>323.77999999999997</v>
      </c>
      <c r="BI43" s="166">
        <v>0.4</v>
      </c>
      <c r="BJ43" s="162">
        <v>298.87</v>
      </c>
      <c r="BL43">
        <v>40</v>
      </c>
      <c r="BM43" s="146" t="s">
        <v>80</v>
      </c>
      <c r="BN43" s="147" t="s">
        <v>66</v>
      </c>
      <c r="BO43" s="2" t="s">
        <v>4</v>
      </c>
      <c r="BP43" s="2">
        <v>18</v>
      </c>
      <c r="BQ43" s="2" t="str">
        <f t="shared" si="4"/>
        <v>COM OFERTA</v>
      </c>
      <c r="BR43" s="2" t="str">
        <f t="shared" si="5"/>
        <v>COM OFERTA</v>
      </c>
      <c r="BS43" s="2" t="str">
        <f t="shared" si="6"/>
        <v>COM OFERTA</v>
      </c>
      <c r="BT43" s="2" t="str">
        <f t="shared" si="7"/>
        <v>COM OFERTA</v>
      </c>
    </row>
    <row r="44" spans="12:72" x14ac:dyDescent="0.25">
      <c r="L44" s="145" t="s">
        <v>32</v>
      </c>
      <c r="M44" s="145" t="s">
        <v>66</v>
      </c>
      <c r="N44" s="145" t="s">
        <v>4</v>
      </c>
      <c r="O44" s="145">
        <v>48</v>
      </c>
      <c r="P44" s="145">
        <v>49</v>
      </c>
      <c r="Q44" s="155">
        <v>553.47072656250009</v>
      </c>
      <c r="R44" s="159">
        <v>0.3</v>
      </c>
      <c r="S44" s="162">
        <v>348.69</v>
      </c>
      <c r="T44" s="159">
        <v>0.35</v>
      </c>
      <c r="U44" s="162">
        <v>323.77999999999997</v>
      </c>
      <c r="V44" s="159">
        <v>0.4</v>
      </c>
      <c r="W44" s="162">
        <v>298.87</v>
      </c>
      <c r="Y44" s="144" t="s">
        <v>31</v>
      </c>
      <c r="Z44" s="145" t="s">
        <v>66</v>
      </c>
      <c r="AA44" s="145" t="s">
        <v>5</v>
      </c>
      <c r="AB44" s="145">
        <v>54</v>
      </c>
      <c r="AC44" s="145">
        <v>55</v>
      </c>
      <c r="AD44" s="155">
        <v>553.47072656250009</v>
      </c>
      <c r="AE44" s="159">
        <v>0.3</v>
      </c>
      <c r="AF44" s="162">
        <v>348.69</v>
      </c>
      <c r="AG44" s="166">
        <v>0.35</v>
      </c>
      <c r="AH44" s="162">
        <v>323.77999999999997</v>
      </c>
      <c r="AI44" s="159">
        <v>0.4</v>
      </c>
      <c r="AJ44" s="162">
        <v>298.87</v>
      </c>
      <c r="AL44" s="144" t="s">
        <v>31</v>
      </c>
      <c r="AM44" s="145" t="s">
        <v>66</v>
      </c>
      <c r="AN44" s="145" t="s">
        <v>5</v>
      </c>
      <c r="AO44" s="145">
        <v>54</v>
      </c>
      <c r="AP44" s="145">
        <v>55</v>
      </c>
      <c r="AQ44" s="155">
        <v>553.47072656250009</v>
      </c>
      <c r="AR44" s="159">
        <v>0.3</v>
      </c>
      <c r="AS44" s="162">
        <v>348.69</v>
      </c>
      <c r="AT44" s="159">
        <v>0.35</v>
      </c>
      <c r="AU44" s="162">
        <v>323.77999999999997</v>
      </c>
      <c r="AV44" s="159">
        <v>0.4</v>
      </c>
      <c r="AW44" s="162">
        <v>298.87</v>
      </c>
      <c r="AY44" s="144" t="s">
        <v>32</v>
      </c>
      <c r="AZ44" s="145" t="s">
        <v>66</v>
      </c>
      <c r="BA44" s="145" t="s">
        <v>5</v>
      </c>
      <c r="BB44" s="145">
        <v>48</v>
      </c>
      <c r="BC44" s="145">
        <v>49</v>
      </c>
      <c r="BD44" s="155">
        <v>553.47072656250009</v>
      </c>
      <c r="BE44" s="166">
        <v>0.3</v>
      </c>
      <c r="BF44" s="162">
        <v>348.69</v>
      </c>
      <c r="BG44" s="166">
        <v>0.35</v>
      </c>
      <c r="BH44" s="164">
        <v>323.77999999999997</v>
      </c>
      <c r="BI44" s="166">
        <v>0.4</v>
      </c>
      <c r="BJ44" s="162">
        <v>298.87</v>
      </c>
      <c r="BL44">
        <v>41</v>
      </c>
      <c r="BM44" s="146" t="s">
        <v>88</v>
      </c>
      <c r="BN44" s="147" t="s">
        <v>66</v>
      </c>
      <c r="BO44" s="2" t="s">
        <v>4</v>
      </c>
      <c r="BP44" s="2">
        <v>18</v>
      </c>
      <c r="BQ44" s="2" t="str">
        <f t="shared" si="4"/>
        <v>COM OFERTA</v>
      </c>
      <c r="BR44" s="2" t="str">
        <f t="shared" si="5"/>
        <v>COM OFERTA</v>
      </c>
      <c r="BS44" s="2" t="str">
        <f t="shared" si="6"/>
        <v>COM OFERTA</v>
      </c>
      <c r="BT44" s="2" t="str">
        <f t="shared" si="7"/>
        <v>COM OFERTA</v>
      </c>
    </row>
    <row r="45" spans="12:72" x14ac:dyDescent="0.25">
      <c r="L45" s="145" t="s">
        <v>86</v>
      </c>
      <c r="M45" s="145" t="s">
        <v>66</v>
      </c>
      <c r="N45" s="145" t="s">
        <v>4</v>
      </c>
      <c r="O45" s="145">
        <v>42</v>
      </c>
      <c r="P45" s="145">
        <v>43</v>
      </c>
      <c r="Q45" s="155">
        <v>260.24359218750004</v>
      </c>
      <c r="R45" s="159">
        <v>0.3</v>
      </c>
      <c r="S45" s="162">
        <v>163.95</v>
      </c>
      <c r="T45" s="159">
        <v>0.35</v>
      </c>
      <c r="U45" s="162">
        <v>152.24</v>
      </c>
      <c r="V45" s="159">
        <v>0.4</v>
      </c>
      <c r="W45" s="162">
        <v>140.53</v>
      </c>
      <c r="Y45" s="144" t="s">
        <v>32</v>
      </c>
      <c r="Z45" s="145" t="s">
        <v>66</v>
      </c>
      <c r="AA45" s="145" t="s">
        <v>5</v>
      </c>
      <c r="AB45" s="145">
        <v>48</v>
      </c>
      <c r="AC45" s="145">
        <v>49</v>
      </c>
      <c r="AD45" s="155">
        <v>553.47072656250009</v>
      </c>
      <c r="AE45" s="159">
        <v>0.3</v>
      </c>
      <c r="AF45" s="162">
        <v>348.69</v>
      </c>
      <c r="AG45" s="166">
        <v>0.35</v>
      </c>
      <c r="AH45" s="162">
        <v>323.77999999999997</v>
      </c>
      <c r="AI45" s="159">
        <v>0.4</v>
      </c>
      <c r="AJ45" s="162">
        <v>298.87</v>
      </c>
      <c r="AL45" s="144" t="s">
        <v>32</v>
      </c>
      <c r="AM45" s="145" t="s">
        <v>66</v>
      </c>
      <c r="AN45" s="145" t="s">
        <v>5</v>
      </c>
      <c r="AO45" s="145">
        <v>48</v>
      </c>
      <c r="AP45" s="145">
        <v>49</v>
      </c>
      <c r="AQ45" s="155">
        <v>553.47072656250009</v>
      </c>
      <c r="AR45" s="159">
        <v>0.3</v>
      </c>
      <c r="AS45" s="162">
        <v>348.69</v>
      </c>
      <c r="AT45" s="159">
        <v>0.35</v>
      </c>
      <c r="AU45" s="162">
        <v>323.77999999999997</v>
      </c>
      <c r="AV45" s="159">
        <v>0.4</v>
      </c>
      <c r="AW45" s="162">
        <v>298.87</v>
      </c>
      <c r="AY45" s="144" t="s">
        <v>86</v>
      </c>
      <c r="AZ45" s="145" t="s">
        <v>66</v>
      </c>
      <c r="BA45" s="145" t="s">
        <v>4</v>
      </c>
      <c r="BB45" s="145">
        <v>42</v>
      </c>
      <c r="BC45" s="145">
        <v>43</v>
      </c>
      <c r="BD45" s="155">
        <v>260.24359218750004</v>
      </c>
      <c r="BE45" s="166">
        <v>0.3</v>
      </c>
      <c r="BF45" s="162">
        <v>163.95</v>
      </c>
      <c r="BG45" s="166">
        <v>0.35</v>
      </c>
      <c r="BH45" s="164">
        <v>152.24</v>
      </c>
      <c r="BI45" s="166">
        <v>0.4</v>
      </c>
      <c r="BJ45" s="162">
        <v>140.53</v>
      </c>
      <c r="BL45">
        <v>42</v>
      </c>
      <c r="BM45" s="146" t="s">
        <v>70</v>
      </c>
      <c r="BN45" s="147" t="s">
        <v>66</v>
      </c>
      <c r="BO45" s="2" t="s">
        <v>6</v>
      </c>
      <c r="BP45" s="2">
        <v>18</v>
      </c>
      <c r="BQ45" s="2" t="str">
        <f t="shared" si="4"/>
        <v>COM OFERTA</v>
      </c>
      <c r="BR45" s="2" t="str">
        <f t="shared" si="5"/>
        <v>COM OFERTA</v>
      </c>
      <c r="BS45" s="2" t="str">
        <f t="shared" si="6"/>
        <v>COM OFERTA</v>
      </c>
      <c r="BT45" s="2" t="str">
        <f t="shared" si="7"/>
        <v>COM OFERTA</v>
      </c>
    </row>
    <row r="46" spans="12:72" x14ac:dyDescent="0.25">
      <c r="L46" s="145" t="s">
        <v>84</v>
      </c>
      <c r="M46" s="145" t="s">
        <v>66</v>
      </c>
      <c r="N46" s="145" t="s">
        <v>4</v>
      </c>
      <c r="O46" s="145">
        <v>42</v>
      </c>
      <c r="P46" s="145">
        <v>43</v>
      </c>
      <c r="Q46" s="155">
        <v>260.24359218750004</v>
      </c>
      <c r="R46" s="159">
        <v>0.3</v>
      </c>
      <c r="S46" s="162">
        <v>163.95</v>
      </c>
      <c r="T46" s="159">
        <v>0.35</v>
      </c>
      <c r="U46" s="162">
        <v>152.24</v>
      </c>
      <c r="V46" s="159">
        <v>0.4</v>
      </c>
      <c r="W46" s="162">
        <v>140.53</v>
      </c>
      <c r="Y46" s="144" t="s">
        <v>86</v>
      </c>
      <c r="Z46" s="145" t="s">
        <v>66</v>
      </c>
      <c r="AA46" s="145" t="s">
        <v>4</v>
      </c>
      <c r="AB46" s="145">
        <v>42</v>
      </c>
      <c r="AC46" s="145">
        <v>43</v>
      </c>
      <c r="AD46" s="155">
        <v>260.24359218750004</v>
      </c>
      <c r="AE46" s="159">
        <v>0.3</v>
      </c>
      <c r="AF46" s="162">
        <v>163.95</v>
      </c>
      <c r="AG46" s="166">
        <v>0.35</v>
      </c>
      <c r="AH46" s="162">
        <v>152.24</v>
      </c>
      <c r="AI46" s="159">
        <v>0.4</v>
      </c>
      <c r="AJ46" s="162">
        <v>140.53</v>
      </c>
      <c r="AL46" s="144" t="s">
        <v>86</v>
      </c>
      <c r="AM46" s="145" t="s">
        <v>66</v>
      </c>
      <c r="AN46" s="145" t="s">
        <v>4</v>
      </c>
      <c r="AO46" s="145">
        <v>42</v>
      </c>
      <c r="AP46" s="145">
        <v>43</v>
      </c>
      <c r="AQ46" s="155">
        <v>318.69876093750003</v>
      </c>
      <c r="AR46" s="159">
        <v>0.3</v>
      </c>
      <c r="AS46" s="162">
        <v>200.78</v>
      </c>
      <c r="AT46" s="159">
        <v>0.35</v>
      </c>
      <c r="AU46" s="162">
        <v>186.44</v>
      </c>
      <c r="AV46" s="159">
        <v>0.4</v>
      </c>
      <c r="AW46" s="162">
        <v>172.1</v>
      </c>
      <c r="AY46" s="144" t="s">
        <v>84</v>
      </c>
      <c r="AZ46" s="145" t="s">
        <v>66</v>
      </c>
      <c r="BA46" s="145" t="s">
        <v>4</v>
      </c>
      <c r="BB46" s="145">
        <v>42</v>
      </c>
      <c r="BC46" s="145">
        <v>43</v>
      </c>
      <c r="BD46" s="155">
        <v>260.24359218750004</v>
      </c>
      <c r="BE46" s="166">
        <v>0.3</v>
      </c>
      <c r="BF46" s="162">
        <v>163.95</v>
      </c>
      <c r="BG46" s="166">
        <v>0.35</v>
      </c>
      <c r="BH46" s="164">
        <v>152.24</v>
      </c>
      <c r="BI46" s="166">
        <v>0.4</v>
      </c>
      <c r="BJ46" s="162">
        <v>140.53</v>
      </c>
      <c r="BL46">
        <v>43</v>
      </c>
      <c r="BM46" s="146" t="s">
        <v>76</v>
      </c>
      <c r="BN46" s="147" t="s">
        <v>66</v>
      </c>
      <c r="BO46" s="2" t="s">
        <v>5</v>
      </c>
      <c r="BP46" s="2">
        <v>30</v>
      </c>
      <c r="BQ46" s="2" t="str">
        <f t="shared" si="4"/>
        <v>COM OFERTA</v>
      </c>
      <c r="BR46" s="2" t="str">
        <f t="shared" si="5"/>
        <v>COM OFERTA</v>
      </c>
      <c r="BS46" s="2" t="str">
        <f t="shared" si="6"/>
        <v>COM OFERTA</v>
      </c>
      <c r="BT46" s="2" t="str">
        <f t="shared" si="7"/>
        <v>COM OFERTA</v>
      </c>
    </row>
    <row r="47" spans="12:72" x14ac:dyDescent="0.25">
      <c r="L47" s="145" t="s">
        <v>33</v>
      </c>
      <c r="M47" s="145" t="s">
        <v>66</v>
      </c>
      <c r="N47" s="145" t="s">
        <v>4</v>
      </c>
      <c r="O47" s="145">
        <v>42</v>
      </c>
      <c r="P47" s="145">
        <v>43</v>
      </c>
      <c r="Q47" s="155">
        <v>260.24359218750004</v>
      </c>
      <c r="R47" s="159">
        <v>0.3</v>
      </c>
      <c r="S47" s="162">
        <v>163.95</v>
      </c>
      <c r="T47" s="159">
        <v>0.35</v>
      </c>
      <c r="U47" s="162">
        <v>152.24</v>
      </c>
      <c r="V47" s="159">
        <v>0.4</v>
      </c>
      <c r="W47" s="162">
        <v>140.53</v>
      </c>
      <c r="Y47" s="144" t="s">
        <v>84</v>
      </c>
      <c r="Z47" s="145" t="s">
        <v>66</v>
      </c>
      <c r="AA47" s="145" t="s">
        <v>4</v>
      </c>
      <c r="AB47" s="145">
        <v>42</v>
      </c>
      <c r="AC47" s="145">
        <v>43</v>
      </c>
      <c r="AD47" s="155">
        <v>260.24359218750004</v>
      </c>
      <c r="AE47" s="159">
        <v>0.3</v>
      </c>
      <c r="AF47" s="162">
        <v>163.95</v>
      </c>
      <c r="AG47" s="166">
        <v>0.35</v>
      </c>
      <c r="AH47" s="162">
        <v>152.24</v>
      </c>
      <c r="AI47" s="159">
        <v>0.4</v>
      </c>
      <c r="AJ47" s="162">
        <v>140.53</v>
      </c>
      <c r="AL47" s="144" t="s">
        <v>84</v>
      </c>
      <c r="AM47" s="145" t="s">
        <v>66</v>
      </c>
      <c r="AN47" s="145" t="s">
        <v>4</v>
      </c>
      <c r="AO47" s="145">
        <v>42</v>
      </c>
      <c r="AP47" s="145">
        <v>43</v>
      </c>
      <c r="AQ47" s="155">
        <v>318.69876093750003</v>
      </c>
      <c r="AR47" s="159">
        <v>0.3</v>
      </c>
      <c r="AS47" s="162">
        <v>200.78</v>
      </c>
      <c r="AT47" s="159">
        <v>0.35</v>
      </c>
      <c r="AU47" s="162">
        <v>186.44</v>
      </c>
      <c r="AV47" s="159">
        <v>0.4</v>
      </c>
      <c r="AW47" s="162">
        <v>172.1</v>
      </c>
      <c r="AY47" s="144" t="s">
        <v>33</v>
      </c>
      <c r="AZ47" s="145" t="s">
        <v>66</v>
      </c>
      <c r="BA47" s="145" t="s">
        <v>4</v>
      </c>
      <c r="BB47" s="145">
        <v>42</v>
      </c>
      <c r="BC47" s="145">
        <v>43</v>
      </c>
      <c r="BD47" s="155">
        <v>260.24359218750004</v>
      </c>
      <c r="BE47" s="166">
        <v>0.3</v>
      </c>
      <c r="BF47" s="162">
        <v>163.95</v>
      </c>
      <c r="BG47" s="166">
        <v>0.35</v>
      </c>
      <c r="BH47" s="164">
        <v>152.24</v>
      </c>
      <c r="BI47" s="166">
        <v>0.4</v>
      </c>
      <c r="BJ47" s="162">
        <v>140.53</v>
      </c>
      <c r="BL47">
        <v>44</v>
      </c>
      <c r="BM47" s="146" t="s">
        <v>77</v>
      </c>
      <c r="BN47" s="147" t="s">
        <v>66</v>
      </c>
      <c r="BO47" s="2" t="s">
        <v>4</v>
      </c>
      <c r="BP47" s="2">
        <v>18</v>
      </c>
      <c r="BQ47" s="2" t="str">
        <f t="shared" si="4"/>
        <v>COM OFERTA</v>
      </c>
      <c r="BR47" s="2" t="str">
        <f t="shared" si="5"/>
        <v>COM OFERTA</v>
      </c>
      <c r="BS47" s="2" t="str">
        <f t="shared" si="6"/>
        <v>COM OFERTA</v>
      </c>
      <c r="BT47" s="2" t="str">
        <f t="shared" si="7"/>
        <v>COM OFERTA</v>
      </c>
    </row>
    <row r="48" spans="12:72" x14ac:dyDescent="0.25">
      <c r="L48" s="145" t="s">
        <v>34</v>
      </c>
      <c r="M48" s="145" t="s">
        <v>66</v>
      </c>
      <c r="N48" s="145" t="s">
        <v>4</v>
      </c>
      <c r="O48" s="145">
        <v>42</v>
      </c>
      <c r="P48" s="145">
        <v>43</v>
      </c>
      <c r="Q48" s="155">
        <v>260.24359218750004</v>
      </c>
      <c r="R48" s="159">
        <v>0.3</v>
      </c>
      <c r="S48" s="162">
        <v>163.95</v>
      </c>
      <c r="T48" s="159">
        <v>0.35</v>
      </c>
      <c r="U48" s="162">
        <v>152.24</v>
      </c>
      <c r="V48" s="159">
        <v>0.4</v>
      </c>
      <c r="W48" s="162">
        <v>140.53</v>
      </c>
      <c r="Y48" s="144" t="s">
        <v>33</v>
      </c>
      <c r="Z48" s="145" t="s">
        <v>66</v>
      </c>
      <c r="AA48" s="145" t="s">
        <v>4</v>
      </c>
      <c r="AB48" s="145">
        <v>42</v>
      </c>
      <c r="AC48" s="145">
        <v>43</v>
      </c>
      <c r="AD48" s="155">
        <v>260.24359218750004</v>
      </c>
      <c r="AE48" s="159">
        <v>0.3</v>
      </c>
      <c r="AF48" s="162">
        <v>163.95</v>
      </c>
      <c r="AG48" s="166">
        <v>0.35</v>
      </c>
      <c r="AH48" s="162">
        <v>152.24</v>
      </c>
      <c r="AI48" s="159">
        <v>0.4</v>
      </c>
      <c r="AJ48" s="162">
        <v>140.53</v>
      </c>
      <c r="AL48" s="144" t="s">
        <v>33</v>
      </c>
      <c r="AM48" s="145" t="s">
        <v>66</v>
      </c>
      <c r="AN48" s="145" t="s">
        <v>4</v>
      </c>
      <c r="AO48" s="145">
        <v>42</v>
      </c>
      <c r="AP48" s="145">
        <v>43</v>
      </c>
      <c r="AQ48" s="155">
        <v>318.69876093750003</v>
      </c>
      <c r="AR48" s="159">
        <v>0.3</v>
      </c>
      <c r="AS48" s="162">
        <v>200.78</v>
      </c>
      <c r="AT48" s="159">
        <v>0.35</v>
      </c>
      <c r="AU48" s="162">
        <v>186.44</v>
      </c>
      <c r="AV48" s="159">
        <v>0.4</v>
      </c>
      <c r="AW48" s="162">
        <v>172.1</v>
      </c>
      <c r="AY48" s="144" t="s">
        <v>34</v>
      </c>
      <c r="AZ48" s="145" t="s">
        <v>66</v>
      </c>
      <c r="BA48" s="145" t="s">
        <v>4</v>
      </c>
      <c r="BB48" s="145">
        <v>42</v>
      </c>
      <c r="BC48" s="145">
        <v>43</v>
      </c>
      <c r="BD48" s="155">
        <v>260.24359218750004</v>
      </c>
      <c r="BE48" s="166">
        <v>0.3</v>
      </c>
      <c r="BF48" s="162">
        <v>163.95</v>
      </c>
      <c r="BG48" s="166">
        <v>0.35</v>
      </c>
      <c r="BH48" s="164">
        <v>152.24</v>
      </c>
      <c r="BI48" s="166">
        <v>0.4</v>
      </c>
      <c r="BJ48" s="162">
        <v>140.53</v>
      </c>
      <c r="BL48">
        <v>45</v>
      </c>
      <c r="BM48" s="146" t="s">
        <v>97</v>
      </c>
      <c r="BN48" s="147" t="s">
        <v>66</v>
      </c>
      <c r="BO48" s="2" t="s">
        <v>6</v>
      </c>
      <c r="BP48" s="2">
        <v>24</v>
      </c>
      <c r="BQ48" s="2" t="str">
        <f t="shared" si="4"/>
        <v>COM OFERTA</v>
      </c>
      <c r="BR48" s="2" t="str">
        <f t="shared" si="5"/>
        <v>COM OFERTA</v>
      </c>
      <c r="BS48" s="2" t="str">
        <f t="shared" si="6"/>
        <v>COM OFERTA</v>
      </c>
      <c r="BT48" s="2" t="str">
        <f t="shared" si="7"/>
        <v>COM OFERTA</v>
      </c>
    </row>
    <row r="49" spans="12:72" x14ac:dyDescent="0.25">
      <c r="L49" s="145" t="s">
        <v>35</v>
      </c>
      <c r="M49" s="145" t="s">
        <v>66</v>
      </c>
      <c r="N49" s="145" t="s">
        <v>4</v>
      </c>
      <c r="O49" s="145">
        <v>42</v>
      </c>
      <c r="P49" s="145">
        <v>43</v>
      </c>
      <c r="Q49" s="155">
        <v>260.24359218750004</v>
      </c>
      <c r="R49" s="159">
        <v>0.3</v>
      </c>
      <c r="S49" s="162">
        <v>163.95</v>
      </c>
      <c r="T49" s="159">
        <v>0.35</v>
      </c>
      <c r="U49" s="162">
        <v>152.24</v>
      </c>
      <c r="V49" s="159">
        <v>0.4</v>
      </c>
      <c r="W49" s="162">
        <v>140.53</v>
      </c>
      <c r="Y49" s="144" t="s">
        <v>34</v>
      </c>
      <c r="Z49" s="145" t="s">
        <v>66</v>
      </c>
      <c r="AA49" s="145" t="s">
        <v>4</v>
      </c>
      <c r="AB49" s="145">
        <v>42</v>
      </c>
      <c r="AC49" s="145">
        <v>43</v>
      </c>
      <c r="AD49" s="155">
        <v>260.24359218750004</v>
      </c>
      <c r="AE49" s="159">
        <v>0.3</v>
      </c>
      <c r="AF49" s="162">
        <v>163.95</v>
      </c>
      <c r="AG49" s="166">
        <v>0.35</v>
      </c>
      <c r="AH49" s="162">
        <v>152.24</v>
      </c>
      <c r="AI49" s="159">
        <v>0.4</v>
      </c>
      <c r="AJ49" s="162">
        <v>140.53</v>
      </c>
      <c r="AL49" s="144" t="s">
        <v>34</v>
      </c>
      <c r="AM49" s="145" t="s">
        <v>66</v>
      </c>
      <c r="AN49" s="145" t="s">
        <v>4</v>
      </c>
      <c r="AO49" s="145">
        <v>42</v>
      </c>
      <c r="AP49" s="145">
        <v>43</v>
      </c>
      <c r="AQ49" s="155">
        <v>318.69876093750003</v>
      </c>
      <c r="AR49" s="159">
        <v>0.3</v>
      </c>
      <c r="AS49" s="162">
        <v>200.78</v>
      </c>
      <c r="AT49" s="159">
        <v>0.35</v>
      </c>
      <c r="AU49" s="162">
        <v>186.44</v>
      </c>
      <c r="AV49" s="159">
        <v>0.4</v>
      </c>
      <c r="AW49" s="162">
        <v>172.1</v>
      </c>
      <c r="AY49" s="144" t="s">
        <v>35</v>
      </c>
      <c r="AZ49" s="145" t="s">
        <v>66</v>
      </c>
      <c r="BA49" s="145" t="s">
        <v>4</v>
      </c>
      <c r="BB49" s="145">
        <v>42</v>
      </c>
      <c r="BC49" s="145">
        <v>43</v>
      </c>
      <c r="BD49" s="155">
        <v>260.24359218750004</v>
      </c>
      <c r="BE49" s="166">
        <v>0.3</v>
      </c>
      <c r="BF49" s="162">
        <v>163.95</v>
      </c>
      <c r="BG49" s="166">
        <v>0.35</v>
      </c>
      <c r="BH49" s="164">
        <v>152.24</v>
      </c>
      <c r="BI49" s="166">
        <v>0.4</v>
      </c>
      <c r="BJ49" s="162">
        <v>140.53</v>
      </c>
      <c r="BL49">
        <v>46</v>
      </c>
      <c r="BM49" s="146" t="s">
        <v>71</v>
      </c>
      <c r="BN49" s="147" t="s">
        <v>66</v>
      </c>
      <c r="BO49" s="2" t="s">
        <v>6</v>
      </c>
      <c r="BP49" s="2">
        <v>18</v>
      </c>
      <c r="BQ49" s="2" t="str">
        <f t="shared" si="4"/>
        <v>COM OFERTA</v>
      </c>
      <c r="BR49" s="2" t="str">
        <f t="shared" si="5"/>
        <v>COM OFERTA</v>
      </c>
      <c r="BS49" s="2" t="str">
        <f t="shared" si="6"/>
        <v>COM OFERTA</v>
      </c>
      <c r="BT49" s="2" t="str">
        <f t="shared" si="7"/>
        <v>COM OFERTA</v>
      </c>
    </row>
    <row r="50" spans="12:72" x14ac:dyDescent="0.25">
      <c r="L50" s="145" t="s">
        <v>36</v>
      </c>
      <c r="M50" s="145" t="s">
        <v>66</v>
      </c>
      <c r="N50" s="145" t="s">
        <v>4</v>
      </c>
      <c r="O50" s="145">
        <v>42</v>
      </c>
      <c r="P50" s="145">
        <v>43</v>
      </c>
      <c r="Q50" s="155">
        <v>260.24359218750004</v>
      </c>
      <c r="R50" s="159">
        <v>0.3</v>
      </c>
      <c r="S50" s="162">
        <v>163.95</v>
      </c>
      <c r="T50" s="159">
        <v>0.35</v>
      </c>
      <c r="U50" s="162">
        <v>152.24</v>
      </c>
      <c r="V50" s="159">
        <v>0.4</v>
      </c>
      <c r="W50" s="162">
        <v>140.53</v>
      </c>
      <c r="Y50" s="144" t="s">
        <v>35</v>
      </c>
      <c r="Z50" s="145" t="s">
        <v>66</v>
      </c>
      <c r="AA50" s="145" t="s">
        <v>4</v>
      </c>
      <c r="AB50" s="145">
        <v>42</v>
      </c>
      <c r="AC50" s="145">
        <v>43</v>
      </c>
      <c r="AD50" s="155">
        <v>260.24359218750004</v>
      </c>
      <c r="AE50" s="159">
        <v>0.3</v>
      </c>
      <c r="AF50" s="162">
        <v>163.95</v>
      </c>
      <c r="AG50" s="166">
        <v>0.35</v>
      </c>
      <c r="AH50" s="162">
        <v>152.24</v>
      </c>
      <c r="AI50" s="159">
        <v>0.4</v>
      </c>
      <c r="AJ50" s="162">
        <v>140.53</v>
      </c>
      <c r="AL50" s="144" t="s">
        <v>35</v>
      </c>
      <c r="AM50" s="145" t="s">
        <v>66</v>
      </c>
      <c r="AN50" s="145" t="s">
        <v>4</v>
      </c>
      <c r="AO50" s="145">
        <v>42</v>
      </c>
      <c r="AP50" s="145">
        <v>43</v>
      </c>
      <c r="AQ50" s="155">
        <v>318.69876093750003</v>
      </c>
      <c r="AR50" s="159">
        <v>0.3</v>
      </c>
      <c r="AS50" s="162">
        <v>200.78</v>
      </c>
      <c r="AT50" s="159">
        <v>0.35</v>
      </c>
      <c r="AU50" s="162">
        <v>186.44</v>
      </c>
      <c r="AV50" s="159">
        <v>0.4</v>
      </c>
      <c r="AW50" s="162">
        <v>172.1</v>
      </c>
      <c r="AY50" s="144" t="s">
        <v>36</v>
      </c>
      <c r="AZ50" s="145" t="s">
        <v>66</v>
      </c>
      <c r="BA50" s="145" t="s">
        <v>6</v>
      </c>
      <c r="BB50" s="145">
        <v>42</v>
      </c>
      <c r="BC50" s="145">
        <v>43</v>
      </c>
      <c r="BD50" s="155">
        <v>260.24359218750004</v>
      </c>
      <c r="BE50" s="166">
        <v>0.3</v>
      </c>
      <c r="BF50" s="162">
        <v>163.95</v>
      </c>
      <c r="BG50" s="166">
        <v>0.35</v>
      </c>
      <c r="BH50" s="164">
        <v>152.24</v>
      </c>
      <c r="BI50" s="166">
        <v>0.4</v>
      </c>
      <c r="BJ50" s="162">
        <v>140.53</v>
      </c>
      <c r="BL50">
        <v>47</v>
      </c>
      <c r="BM50" s="146" t="s">
        <v>72</v>
      </c>
      <c r="BN50" s="147" t="s">
        <v>66</v>
      </c>
      <c r="BO50" s="2" t="s">
        <v>4</v>
      </c>
      <c r="BP50" s="2">
        <v>18</v>
      </c>
      <c r="BQ50" s="2" t="str">
        <f t="shared" si="4"/>
        <v>COM OFERTA</v>
      </c>
      <c r="BR50" s="2" t="str">
        <f t="shared" si="5"/>
        <v>COM OFERTA</v>
      </c>
      <c r="BS50" s="2" t="str">
        <f t="shared" si="6"/>
        <v>COM OFERTA</v>
      </c>
      <c r="BT50" s="2" t="str">
        <f t="shared" si="7"/>
        <v>COM OFERTA</v>
      </c>
    </row>
    <row r="51" spans="12:72" x14ac:dyDescent="0.25">
      <c r="L51" s="145" t="s">
        <v>29</v>
      </c>
      <c r="M51" s="145" t="s">
        <v>66</v>
      </c>
      <c r="N51" s="145" t="s">
        <v>4</v>
      </c>
      <c r="O51" s="145">
        <v>48</v>
      </c>
      <c r="P51" s="145">
        <v>49</v>
      </c>
      <c r="Q51" s="155">
        <v>553.47072656250009</v>
      </c>
      <c r="R51" s="159">
        <v>0.3</v>
      </c>
      <c r="S51" s="162">
        <v>348.69</v>
      </c>
      <c r="T51" s="159">
        <v>0.35</v>
      </c>
      <c r="U51" s="162">
        <v>323.77999999999997</v>
      </c>
      <c r="V51" s="159">
        <v>0.4</v>
      </c>
      <c r="W51" s="162">
        <v>298.87</v>
      </c>
      <c r="Y51" s="144" t="s">
        <v>36</v>
      </c>
      <c r="Z51" s="145" t="s">
        <v>66</v>
      </c>
      <c r="AA51" s="145" t="s">
        <v>6</v>
      </c>
      <c r="AB51" s="145">
        <v>42</v>
      </c>
      <c r="AC51" s="145">
        <v>43</v>
      </c>
      <c r="AD51" s="155">
        <v>260.24359218750004</v>
      </c>
      <c r="AE51" s="159">
        <v>0.3</v>
      </c>
      <c r="AF51" s="162">
        <v>163.95</v>
      </c>
      <c r="AG51" s="166">
        <v>0.35</v>
      </c>
      <c r="AH51" s="162">
        <v>152.24</v>
      </c>
      <c r="AI51" s="159">
        <v>0.4</v>
      </c>
      <c r="AJ51" s="162">
        <v>140.53</v>
      </c>
      <c r="AL51" s="144" t="s">
        <v>36</v>
      </c>
      <c r="AM51" s="145" t="s">
        <v>66</v>
      </c>
      <c r="AN51" s="145" t="s">
        <v>6</v>
      </c>
      <c r="AO51" s="145">
        <v>42</v>
      </c>
      <c r="AP51" s="145">
        <v>43</v>
      </c>
      <c r="AQ51" s="155">
        <v>318.69876093750003</v>
      </c>
      <c r="AR51" s="159">
        <v>0.3</v>
      </c>
      <c r="AS51" s="162">
        <v>200.78</v>
      </c>
      <c r="AT51" s="159">
        <v>0.35</v>
      </c>
      <c r="AU51" s="162">
        <v>186.44</v>
      </c>
      <c r="AV51" s="159">
        <v>0.4</v>
      </c>
      <c r="AW51" s="162">
        <v>172.1</v>
      </c>
      <c r="AY51" s="144" t="s">
        <v>29</v>
      </c>
      <c r="AZ51" s="145" t="s">
        <v>66</v>
      </c>
      <c r="BA51" s="145" t="s">
        <v>6</v>
      </c>
      <c r="BB51" s="145">
        <v>48</v>
      </c>
      <c r="BC51" s="145">
        <v>49</v>
      </c>
      <c r="BD51" s="155">
        <v>553.47072656250009</v>
      </c>
      <c r="BE51" s="166">
        <v>0.3</v>
      </c>
      <c r="BF51" s="162">
        <v>348.69</v>
      </c>
      <c r="BG51" s="166">
        <v>0.35</v>
      </c>
      <c r="BH51" s="164">
        <v>323.77999999999997</v>
      </c>
      <c r="BI51" s="166">
        <v>0.4</v>
      </c>
      <c r="BJ51" s="162">
        <v>298.87</v>
      </c>
      <c r="BL51">
        <v>48</v>
      </c>
      <c r="BM51" s="146" t="s">
        <v>90</v>
      </c>
      <c r="BN51" s="147" t="s">
        <v>66</v>
      </c>
      <c r="BO51" s="2" t="s">
        <v>7</v>
      </c>
      <c r="BP51" s="2">
        <v>18</v>
      </c>
      <c r="BQ51" s="2" t="str">
        <f t="shared" si="4"/>
        <v>COM OFERTA</v>
      </c>
      <c r="BR51" s="2" t="str">
        <f t="shared" si="5"/>
        <v>COM OFERTA</v>
      </c>
      <c r="BS51" s="2" t="str">
        <f t="shared" si="6"/>
        <v>COM OFERTA</v>
      </c>
      <c r="BT51" s="2" t="str">
        <f t="shared" si="7"/>
        <v>COM OFERTA</v>
      </c>
    </row>
    <row r="52" spans="12:72" x14ac:dyDescent="0.25">
      <c r="L52" s="145" t="s">
        <v>41</v>
      </c>
      <c r="M52" s="145" t="s">
        <v>66</v>
      </c>
      <c r="N52" s="145" t="s">
        <v>4</v>
      </c>
      <c r="O52" s="145">
        <v>48</v>
      </c>
      <c r="P52" s="145">
        <v>49</v>
      </c>
      <c r="Q52" s="155">
        <v>553.47072656250009</v>
      </c>
      <c r="R52" s="159">
        <v>0.3</v>
      </c>
      <c r="S52" s="162">
        <v>348.69</v>
      </c>
      <c r="T52" s="159">
        <v>0.35</v>
      </c>
      <c r="U52" s="162">
        <v>323.77999999999997</v>
      </c>
      <c r="V52" s="159">
        <v>0.4</v>
      </c>
      <c r="W52" s="162">
        <v>298.87</v>
      </c>
      <c r="Y52" s="144" t="s">
        <v>28</v>
      </c>
      <c r="Z52" s="145" t="s">
        <v>66</v>
      </c>
      <c r="AA52" s="145" t="s">
        <v>6</v>
      </c>
      <c r="AB52" s="145">
        <v>48</v>
      </c>
      <c r="AC52" s="145">
        <v>49</v>
      </c>
      <c r="AD52" s="155">
        <v>553.47072656250009</v>
      </c>
      <c r="AE52" s="159">
        <v>0.3</v>
      </c>
      <c r="AF52" s="162">
        <v>348.69</v>
      </c>
      <c r="AG52" s="166">
        <v>0.35</v>
      </c>
      <c r="AH52" s="162">
        <v>323.77999999999997</v>
      </c>
      <c r="AI52" s="159">
        <v>0.4</v>
      </c>
      <c r="AJ52" s="162">
        <v>298.87</v>
      </c>
      <c r="AL52" s="144" t="s">
        <v>28</v>
      </c>
      <c r="AM52" s="145" t="s">
        <v>66</v>
      </c>
      <c r="AN52" s="145" t="s">
        <v>6</v>
      </c>
      <c r="AO52" s="145">
        <v>48</v>
      </c>
      <c r="AP52" s="145">
        <v>49</v>
      </c>
      <c r="AQ52" s="155">
        <v>553.47072656250009</v>
      </c>
      <c r="AR52" s="159">
        <v>0.3</v>
      </c>
      <c r="AS52" s="162">
        <v>348.69</v>
      </c>
      <c r="AT52" s="159">
        <v>0.35</v>
      </c>
      <c r="AU52" s="162">
        <v>323.77999999999997</v>
      </c>
      <c r="AV52" s="159">
        <v>0.4</v>
      </c>
      <c r="AW52" s="162">
        <v>298.87</v>
      </c>
      <c r="AY52" s="144" t="s">
        <v>41</v>
      </c>
      <c r="AZ52" s="145" t="s">
        <v>66</v>
      </c>
      <c r="BA52" s="145" t="s">
        <v>5</v>
      </c>
      <c r="BB52" s="145">
        <v>48</v>
      </c>
      <c r="BC52" s="145">
        <v>49</v>
      </c>
      <c r="BD52" s="155">
        <v>553.47072656250009</v>
      </c>
      <c r="BE52" s="166">
        <v>0.3</v>
      </c>
      <c r="BF52" s="162">
        <v>348.69</v>
      </c>
      <c r="BG52" s="166">
        <v>0.35</v>
      </c>
      <c r="BH52" s="164">
        <v>323.77999999999997</v>
      </c>
      <c r="BI52" s="166">
        <v>0.4</v>
      </c>
      <c r="BJ52" s="162">
        <v>298.87</v>
      </c>
      <c r="BL52">
        <v>49</v>
      </c>
      <c r="BM52" s="146" t="s">
        <v>83</v>
      </c>
      <c r="BN52" s="147" t="s">
        <v>66</v>
      </c>
      <c r="BO52" s="2" t="s">
        <v>5</v>
      </c>
      <c r="BP52" s="2">
        <v>24</v>
      </c>
      <c r="BQ52" s="2" t="str">
        <f t="shared" si="4"/>
        <v>COM OFERTA</v>
      </c>
      <c r="BR52" s="2" t="str">
        <f t="shared" si="5"/>
        <v>COM OFERTA</v>
      </c>
      <c r="BS52" s="2" t="str">
        <f t="shared" si="6"/>
        <v>COM OFERTA</v>
      </c>
      <c r="BT52" s="2" t="str">
        <f t="shared" si="7"/>
        <v>COM OFERTA</v>
      </c>
    </row>
    <row r="53" spans="12:72" x14ac:dyDescent="0.25">
      <c r="L53" s="145" t="s">
        <v>97</v>
      </c>
      <c r="M53" s="145" t="s">
        <v>66</v>
      </c>
      <c r="N53" s="145" t="s">
        <v>4</v>
      </c>
      <c r="O53" s="145">
        <v>24</v>
      </c>
      <c r="P53" s="145">
        <v>25</v>
      </c>
      <c r="Q53" s="155">
        <v>276.03829687500001</v>
      </c>
      <c r="R53" s="159">
        <v>0.3</v>
      </c>
      <c r="S53" s="162">
        <v>173.9</v>
      </c>
      <c r="T53" s="159">
        <v>0.35</v>
      </c>
      <c r="U53" s="162">
        <v>161.47999999999999</v>
      </c>
      <c r="V53" s="159">
        <v>0.4</v>
      </c>
      <c r="W53" s="162">
        <v>149.06</v>
      </c>
      <c r="Y53" s="144" t="s">
        <v>41</v>
      </c>
      <c r="Z53" s="145" t="s">
        <v>66</v>
      </c>
      <c r="AA53" s="145" t="s">
        <v>5</v>
      </c>
      <c r="AB53" s="145">
        <v>48</v>
      </c>
      <c r="AC53" s="145">
        <v>49</v>
      </c>
      <c r="AD53" s="155">
        <v>553.47072656250009</v>
      </c>
      <c r="AE53" s="159">
        <v>0.3</v>
      </c>
      <c r="AF53" s="162">
        <v>348.69</v>
      </c>
      <c r="AG53" s="166">
        <v>0.35</v>
      </c>
      <c r="AH53" s="162">
        <v>323.77999999999997</v>
      </c>
      <c r="AI53" s="159">
        <v>0.4</v>
      </c>
      <c r="AJ53" s="162">
        <v>298.87</v>
      </c>
      <c r="AL53" s="144" t="s">
        <v>41</v>
      </c>
      <c r="AM53" s="145" t="s">
        <v>66</v>
      </c>
      <c r="AN53" s="145" t="s">
        <v>5</v>
      </c>
      <c r="AO53" s="145">
        <v>48</v>
      </c>
      <c r="AP53" s="145">
        <v>49</v>
      </c>
      <c r="AQ53" s="155">
        <v>553.47072656250009</v>
      </c>
      <c r="AR53" s="159">
        <v>0.3</v>
      </c>
      <c r="AS53" s="162">
        <v>348.69</v>
      </c>
      <c r="AT53" s="159">
        <v>0.35</v>
      </c>
      <c r="AU53" s="162">
        <v>323.77999999999997</v>
      </c>
      <c r="AV53" s="159">
        <v>0.4</v>
      </c>
      <c r="AW53" s="162">
        <v>298.87</v>
      </c>
      <c r="AY53" s="144" t="s">
        <v>97</v>
      </c>
      <c r="AZ53" s="145" t="s">
        <v>66</v>
      </c>
      <c r="BA53" s="145" t="s">
        <v>6</v>
      </c>
      <c r="BB53" s="145">
        <v>24</v>
      </c>
      <c r="BC53" s="145">
        <v>25</v>
      </c>
      <c r="BD53" s="155">
        <v>276.03829687500001</v>
      </c>
      <c r="BE53" s="166">
        <v>0.3</v>
      </c>
      <c r="BF53" s="162">
        <v>173.9</v>
      </c>
      <c r="BG53" s="166">
        <v>0.35</v>
      </c>
      <c r="BH53" s="164">
        <v>161.47999999999999</v>
      </c>
      <c r="BI53" s="166">
        <v>0.4</v>
      </c>
      <c r="BJ53" s="162">
        <v>149.06</v>
      </c>
      <c r="BL53">
        <v>50</v>
      </c>
      <c r="BM53" s="146" t="s">
        <v>73</v>
      </c>
      <c r="BN53" s="147" t="s">
        <v>66</v>
      </c>
      <c r="BO53" s="2" t="s">
        <v>4</v>
      </c>
      <c r="BP53" s="2">
        <v>18</v>
      </c>
      <c r="BQ53" s="2" t="str">
        <f t="shared" si="4"/>
        <v>COM OFERTA</v>
      </c>
      <c r="BR53" s="2" t="str">
        <f t="shared" si="5"/>
        <v>COM OFERTA</v>
      </c>
      <c r="BS53" s="2" t="str">
        <f t="shared" si="6"/>
        <v>COM OFERTA</v>
      </c>
      <c r="BT53" s="2" t="str">
        <f t="shared" si="7"/>
        <v>COM OFERTA</v>
      </c>
    </row>
    <row r="54" spans="12:72" x14ac:dyDescent="0.25">
      <c r="L54" s="145" t="s">
        <v>98</v>
      </c>
      <c r="M54" s="145" t="s">
        <v>66</v>
      </c>
      <c r="N54" s="145" t="s">
        <v>4</v>
      </c>
      <c r="O54" s="145">
        <v>24</v>
      </c>
      <c r="P54" s="145">
        <v>25</v>
      </c>
      <c r="Q54" s="155">
        <v>276.03829687500001</v>
      </c>
      <c r="R54" s="159">
        <v>0.3</v>
      </c>
      <c r="S54" s="162">
        <v>173.9</v>
      </c>
      <c r="T54" s="159">
        <v>0.35</v>
      </c>
      <c r="U54" s="162">
        <v>161.47999999999999</v>
      </c>
      <c r="V54" s="159">
        <v>0.4</v>
      </c>
      <c r="W54" s="162">
        <v>149.06</v>
      </c>
      <c r="Y54" s="144" t="s">
        <v>97</v>
      </c>
      <c r="Z54" s="145" t="s">
        <v>66</v>
      </c>
      <c r="AA54" s="145" t="s">
        <v>6</v>
      </c>
      <c r="AB54" s="145">
        <v>24</v>
      </c>
      <c r="AC54" s="145">
        <v>25</v>
      </c>
      <c r="AD54" s="155">
        <v>276.03829687500001</v>
      </c>
      <c r="AE54" s="159">
        <v>0.3</v>
      </c>
      <c r="AF54" s="162">
        <v>173.9</v>
      </c>
      <c r="AG54" s="166">
        <v>0.35</v>
      </c>
      <c r="AH54" s="162">
        <v>161.47999999999999</v>
      </c>
      <c r="AI54" s="159">
        <v>0.4</v>
      </c>
      <c r="AJ54" s="162">
        <v>149.06</v>
      </c>
      <c r="AL54" s="144" t="s">
        <v>97</v>
      </c>
      <c r="AM54" s="145" t="s">
        <v>66</v>
      </c>
      <c r="AN54" s="145" t="s">
        <v>6</v>
      </c>
      <c r="AO54" s="145">
        <v>24</v>
      </c>
      <c r="AP54" s="145">
        <v>25</v>
      </c>
      <c r="AQ54" s="155">
        <v>318.69876093750003</v>
      </c>
      <c r="AR54" s="159">
        <v>0.3</v>
      </c>
      <c r="AS54" s="162">
        <v>200.78</v>
      </c>
      <c r="AT54" s="159">
        <v>0.35</v>
      </c>
      <c r="AU54" s="162">
        <v>186.44</v>
      </c>
      <c r="AV54" s="159">
        <v>0.4</v>
      </c>
      <c r="AW54" s="162">
        <v>172.1</v>
      </c>
      <c r="AY54" s="144" t="s">
        <v>98</v>
      </c>
      <c r="AZ54" s="145" t="s">
        <v>66</v>
      </c>
      <c r="BA54" s="145" t="s">
        <v>6</v>
      </c>
      <c r="BB54" s="145">
        <v>24</v>
      </c>
      <c r="BC54" s="145">
        <v>25</v>
      </c>
      <c r="BD54" s="155">
        <v>276.03829687500001</v>
      </c>
      <c r="BE54" s="166">
        <v>0.3</v>
      </c>
      <c r="BF54" s="162">
        <v>173.9</v>
      </c>
      <c r="BG54" s="166">
        <v>0.35</v>
      </c>
      <c r="BH54" s="164">
        <v>161.47999999999999</v>
      </c>
      <c r="BI54" s="166">
        <v>0.4</v>
      </c>
      <c r="BJ54" s="162">
        <v>149.06</v>
      </c>
      <c r="BL54">
        <v>51</v>
      </c>
      <c r="BM54" s="146" t="s">
        <v>98</v>
      </c>
      <c r="BN54" s="147" t="s">
        <v>66</v>
      </c>
      <c r="BO54" s="2" t="s">
        <v>6</v>
      </c>
      <c r="BP54" s="2">
        <v>24</v>
      </c>
      <c r="BQ54" s="2" t="str">
        <f t="shared" si="4"/>
        <v>COM OFERTA</v>
      </c>
      <c r="BR54" s="2" t="str">
        <f t="shared" si="5"/>
        <v>COM OFERTA</v>
      </c>
      <c r="BS54" s="2" t="str">
        <f t="shared" si="6"/>
        <v>COM OFERTA</v>
      </c>
      <c r="BT54" s="2" t="str">
        <f t="shared" si="7"/>
        <v>COM OFERTA</v>
      </c>
    </row>
    <row r="55" spans="12:72" x14ac:dyDescent="0.25">
      <c r="L55" s="145" t="s">
        <v>99</v>
      </c>
      <c r="M55" s="145" t="s">
        <v>66</v>
      </c>
      <c r="N55" s="145" t="s">
        <v>4</v>
      </c>
      <c r="O55" s="145">
        <v>24</v>
      </c>
      <c r="P55" s="145">
        <v>25</v>
      </c>
      <c r="Q55" s="155">
        <v>276.03829687500001</v>
      </c>
      <c r="R55" s="159">
        <v>0.3</v>
      </c>
      <c r="S55" s="162">
        <v>173.9</v>
      </c>
      <c r="T55" s="159">
        <v>0.35</v>
      </c>
      <c r="U55" s="162">
        <v>161.47999999999999</v>
      </c>
      <c r="V55" s="159">
        <v>0.4</v>
      </c>
      <c r="W55" s="162">
        <v>149.06</v>
      </c>
      <c r="Y55" s="144" t="s">
        <v>99</v>
      </c>
      <c r="Z55" s="145" t="s">
        <v>66</v>
      </c>
      <c r="AA55" s="145" t="s">
        <v>6</v>
      </c>
      <c r="AB55" s="145">
        <v>24</v>
      </c>
      <c r="AC55" s="145">
        <v>25</v>
      </c>
      <c r="AD55" s="155">
        <v>276.03829687500001</v>
      </c>
      <c r="AE55" s="159">
        <v>0.3</v>
      </c>
      <c r="AF55" s="162">
        <v>173.9</v>
      </c>
      <c r="AG55" s="166">
        <v>0.35</v>
      </c>
      <c r="AH55" s="162">
        <v>161.47999999999999</v>
      </c>
      <c r="AI55" s="159">
        <v>0.4</v>
      </c>
      <c r="AJ55" s="162">
        <v>149.06</v>
      </c>
      <c r="AL55" s="144" t="s">
        <v>99</v>
      </c>
      <c r="AM55" s="145" t="s">
        <v>66</v>
      </c>
      <c r="AN55" s="145" t="s">
        <v>6</v>
      </c>
      <c r="AO55" s="145">
        <v>24</v>
      </c>
      <c r="AP55" s="145">
        <v>25</v>
      </c>
      <c r="AQ55" s="155">
        <v>318.69876093750003</v>
      </c>
      <c r="AR55" s="159">
        <v>0.3</v>
      </c>
      <c r="AS55" s="162">
        <v>200.78</v>
      </c>
      <c r="AT55" s="159">
        <v>0.35</v>
      </c>
      <c r="AU55" s="162">
        <v>186.44</v>
      </c>
      <c r="AV55" s="159">
        <v>0.4</v>
      </c>
      <c r="AW55" s="162">
        <v>172.1</v>
      </c>
      <c r="AY55" s="144" t="s">
        <v>99</v>
      </c>
      <c r="AZ55" s="145" t="s">
        <v>66</v>
      </c>
      <c r="BA55" s="145" t="s">
        <v>6</v>
      </c>
      <c r="BB55" s="145">
        <v>24</v>
      </c>
      <c r="BC55" s="145">
        <v>25</v>
      </c>
      <c r="BD55" s="155">
        <v>276.03829687500001</v>
      </c>
      <c r="BE55" s="166">
        <v>0.3</v>
      </c>
      <c r="BF55" s="162">
        <v>173.9</v>
      </c>
      <c r="BG55" s="166">
        <v>0.35</v>
      </c>
      <c r="BH55" s="164">
        <v>161.47999999999999</v>
      </c>
      <c r="BI55" s="166">
        <v>0.4</v>
      </c>
      <c r="BJ55" s="162">
        <v>149.06</v>
      </c>
      <c r="BL55">
        <v>52</v>
      </c>
      <c r="BM55" s="146" t="s">
        <v>85</v>
      </c>
      <c r="BN55" s="147" t="s">
        <v>66</v>
      </c>
      <c r="BO55" s="2" t="s">
        <v>4</v>
      </c>
      <c r="BP55" s="2">
        <v>18</v>
      </c>
      <c r="BQ55" s="2" t="str">
        <f t="shared" si="4"/>
        <v>COM OFERTA</v>
      </c>
      <c r="BR55" s="2" t="str">
        <f t="shared" si="5"/>
        <v>COM OFERTA</v>
      </c>
      <c r="BS55" s="2" t="str">
        <f t="shared" si="6"/>
        <v>COM OFERTA</v>
      </c>
      <c r="BT55" s="2" t="str">
        <f t="shared" si="7"/>
        <v>COM OFERTA</v>
      </c>
    </row>
    <row r="56" spans="12:72" x14ac:dyDescent="0.25">
      <c r="L56" s="150" t="s">
        <v>91</v>
      </c>
      <c r="M56" s="150" t="s">
        <v>8</v>
      </c>
      <c r="N56" s="150"/>
      <c r="O56" s="150"/>
      <c r="P56" s="150"/>
      <c r="Q56" s="171"/>
      <c r="R56" s="172"/>
      <c r="S56" s="173"/>
      <c r="T56" s="172"/>
      <c r="U56" s="173"/>
      <c r="V56" s="172"/>
      <c r="W56" s="173"/>
      <c r="Y56" s="144" t="s">
        <v>98</v>
      </c>
      <c r="Z56" s="145" t="s">
        <v>66</v>
      </c>
      <c r="AA56" s="145" t="s">
        <v>6</v>
      </c>
      <c r="AB56" s="145">
        <v>24</v>
      </c>
      <c r="AC56" s="145">
        <v>25</v>
      </c>
      <c r="AD56" s="155">
        <v>276.03829687500001</v>
      </c>
      <c r="AE56" s="159">
        <v>0.3</v>
      </c>
      <c r="AF56" s="162">
        <v>173.9</v>
      </c>
      <c r="AG56" s="166">
        <v>0.35</v>
      </c>
      <c r="AH56" s="162">
        <v>161.47999999999999</v>
      </c>
      <c r="AI56" s="159">
        <v>0.4</v>
      </c>
      <c r="AJ56" s="162">
        <v>149.06</v>
      </c>
      <c r="AL56" s="144" t="s">
        <v>98</v>
      </c>
      <c r="AM56" s="145" t="s">
        <v>66</v>
      </c>
      <c r="AN56" s="145" t="s">
        <v>6</v>
      </c>
      <c r="AO56" s="145">
        <v>24</v>
      </c>
      <c r="AP56" s="145">
        <v>25</v>
      </c>
      <c r="AQ56" s="155">
        <v>318.69876093750003</v>
      </c>
      <c r="AR56" s="159">
        <v>0.3</v>
      </c>
      <c r="AS56" s="162">
        <v>200.78</v>
      </c>
      <c r="AT56" s="159">
        <v>0.35</v>
      </c>
      <c r="AU56" s="162">
        <v>186.44</v>
      </c>
      <c r="AV56" s="159">
        <v>0.4</v>
      </c>
      <c r="AW56" s="162">
        <v>172.1</v>
      </c>
      <c r="AY56" s="148" t="s">
        <v>81</v>
      </c>
      <c r="AZ56" s="150" t="s">
        <v>8</v>
      </c>
      <c r="BA56" s="145"/>
      <c r="BB56" s="145"/>
      <c r="BC56" s="145"/>
      <c r="BD56" s="155"/>
      <c r="BE56" s="166"/>
      <c r="BF56" s="162"/>
      <c r="BG56" s="166"/>
      <c r="BH56" s="164"/>
      <c r="BI56" s="166"/>
      <c r="BJ56" s="162"/>
      <c r="BL56">
        <v>53</v>
      </c>
      <c r="BM56" s="146" t="s">
        <v>40</v>
      </c>
      <c r="BN56" s="147" t="s">
        <v>66</v>
      </c>
      <c r="BO56" s="2" t="s">
        <v>4</v>
      </c>
      <c r="BP56" s="2">
        <v>30</v>
      </c>
      <c r="BQ56" s="2" t="str">
        <f t="shared" si="4"/>
        <v>SEM OFERTA</v>
      </c>
      <c r="BR56" s="2" t="str">
        <f t="shared" si="5"/>
        <v>COM OFERTA</v>
      </c>
      <c r="BS56" s="2" t="str">
        <f t="shared" si="6"/>
        <v>COM OFERTA</v>
      </c>
      <c r="BT56" s="2" t="str">
        <f t="shared" si="7"/>
        <v>COM OFERTA</v>
      </c>
    </row>
    <row r="57" spans="12:72" x14ac:dyDescent="0.25">
      <c r="L57" s="150" t="s">
        <v>26</v>
      </c>
      <c r="M57" s="150" t="s">
        <v>8</v>
      </c>
      <c r="N57" s="150"/>
      <c r="O57" s="150"/>
      <c r="P57" s="150"/>
      <c r="Q57" s="171"/>
      <c r="R57" s="172"/>
      <c r="S57" s="173"/>
      <c r="T57" s="172"/>
      <c r="U57" s="173"/>
      <c r="V57" s="172"/>
      <c r="W57" s="173"/>
      <c r="Y57" s="151" t="s">
        <v>81</v>
      </c>
      <c r="Z57" s="149" t="s">
        <v>8</v>
      </c>
      <c r="AA57" s="149"/>
      <c r="AB57" s="149"/>
      <c r="AC57" s="145"/>
      <c r="AD57" s="156"/>
      <c r="AE57" s="159"/>
      <c r="AF57" s="168"/>
      <c r="AG57" s="167"/>
      <c r="AH57" s="162"/>
      <c r="AI57" s="159"/>
      <c r="AJ57" s="162"/>
      <c r="AL57" s="151" t="s">
        <v>81</v>
      </c>
      <c r="AM57" s="150" t="s">
        <v>8</v>
      </c>
      <c r="AN57" s="149"/>
      <c r="AO57" s="149"/>
      <c r="AP57" s="145"/>
      <c r="AQ57" s="155"/>
      <c r="AR57" s="159"/>
      <c r="AS57" s="162"/>
      <c r="AT57" s="159"/>
      <c r="AU57" s="162"/>
      <c r="AV57" s="159"/>
      <c r="AW57" s="162"/>
      <c r="AY57" s="151" t="s">
        <v>26</v>
      </c>
      <c r="AZ57" s="149" t="s">
        <v>8</v>
      </c>
      <c r="BA57" s="152"/>
      <c r="BB57" s="152"/>
      <c r="BC57" s="152"/>
      <c r="BD57" s="169"/>
      <c r="BE57" s="170"/>
      <c r="BF57" s="163"/>
      <c r="BG57" s="170"/>
      <c r="BH57" s="165"/>
      <c r="BI57" s="170"/>
      <c r="BJ57" s="163"/>
      <c r="BL57">
        <v>54</v>
      </c>
      <c r="BM57" s="146" t="s">
        <v>41</v>
      </c>
      <c r="BN57" s="147" t="s">
        <v>66</v>
      </c>
      <c r="BO57" s="2" t="s">
        <v>5</v>
      </c>
      <c r="BP57" s="2">
        <v>48</v>
      </c>
      <c r="BQ57" s="2" t="str">
        <f t="shared" si="4"/>
        <v>SEM OFERTA</v>
      </c>
      <c r="BR57" s="2" t="str">
        <f t="shared" si="5"/>
        <v>COM OFERTA</v>
      </c>
      <c r="BS57" s="2" t="str">
        <f t="shared" si="6"/>
        <v>COM OFERTA</v>
      </c>
      <c r="BT57" s="2" t="str">
        <f t="shared" si="7"/>
        <v>COM OFERTA</v>
      </c>
    </row>
    <row r="109" spans="38:41" x14ac:dyDescent="0.25">
      <c r="AL109" s="145"/>
      <c r="AM109" s="145"/>
      <c r="AN109" s="145"/>
      <c r="AO109" s="145"/>
    </row>
    <row r="162" spans="38:41" x14ac:dyDescent="0.25">
      <c r="AL162" s="145"/>
      <c r="AM162" s="145"/>
      <c r="AN162" s="145"/>
      <c r="AO162" s="145"/>
    </row>
  </sheetData>
  <sheetProtection algorithmName="SHA-512" hashValue="8He9lrwo9mAzAs6PY9RsHGmkUxoKaKXHLH07mrao4/JDXVyKP+j1wLnpW8IIpSrzuiyK70M3ZgWkN/98o9zOEw==" saltValue="w4bvsyRWfA1C9litrea40g==" spinCount="100000" sheet="1" objects="1" scenarios="1"/>
  <mergeCells count="10">
    <mergeCell ref="A1:I1"/>
    <mergeCell ref="A2:I2"/>
    <mergeCell ref="D4:G4"/>
    <mergeCell ref="A31:A32"/>
    <mergeCell ref="E15:F15"/>
    <mergeCell ref="D23:G23"/>
    <mergeCell ref="D18:G18"/>
    <mergeCell ref="E10:G10"/>
    <mergeCell ref="D14:G14"/>
    <mergeCell ref="E16:F16"/>
  </mergeCells>
  <conditionalFormatting sqref="D20:F20 D25:F30">
    <cfRule type="cellIs" dxfId="20" priority="18" operator="equal">
      <formula>0</formula>
    </cfRule>
  </conditionalFormatting>
  <conditionalFormatting sqref="E10">
    <cfRule type="cellIs" dxfId="19" priority="4" operator="equal">
      <formula>"COM OFERTA"</formula>
    </cfRule>
    <cfRule type="cellIs" dxfId="18" priority="5" operator="equal">
      <formula>"SEM OFERTA"</formula>
    </cfRule>
  </conditionalFormatting>
  <conditionalFormatting sqref="E12">
    <cfRule type="cellIs" dxfId="17" priority="14" operator="equal">
      <formula>0</formula>
    </cfRule>
  </conditionalFormatting>
  <conditionalFormatting sqref="E16">
    <cfRule type="cellIs" dxfId="16" priority="9" operator="equal">
      <formula>0</formula>
    </cfRule>
  </conditionalFormatting>
  <conditionalFormatting sqref="F20 F25:F30">
    <cfRule type="cellIs" dxfId="15" priority="17" operator="equal">
      <formula>-1</formula>
    </cfRule>
  </conditionalFormatting>
  <conditionalFormatting sqref="G12">
    <cfRule type="cellIs" dxfId="14" priority="3" operator="equal">
      <formula>0</formula>
    </cfRule>
  </conditionalFormatting>
  <conditionalFormatting sqref="G16">
    <cfRule type="cellIs" dxfId="13" priority="15" operator="equal">
      <formula>-1</formula>
    </cfRule>
    <cfRule type="cellIs" dxfId="12" priority="16" operator="equal">
      <formula>0</formula>
    </cfRule>
  </conditionalFormatting>
  <conditionalFormatting sqref="BQ1:BT1048576">
    <cfRule type="cellIs" dxfId="11" priority="6" operator="equal">
      <formula>"SEM OFERTA"</formula>
    </cfRule>
  </conditionalFormatting>
  <pageMargins left="0.511811024" right="0.511811024" top="0.78740157499999996" bottom="0.78740157499999996" header="0.31496062000000002" footer="0.31496062000000002"/>
  <ignoredErrors>
    <ignoredError sqref="F26:G28 F29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3" name="Drop Down 10">
              <controlPr defaultSize="0" autoLine="0" autoPict="0">
                <anchor moveWithCells="1">
                  <from>
                    <xdr:col>4</xdr:col>
                    <xdr:colOff>9525</xdr:colOff>
                    <xdr:row>7</xdr:row>
                    <xdr:rowOff>47625</xdr:rowOff>
                  </from>
                  <to>
                    <xdr:col>6</xdr:col>
                    <xdr:colOff>1819275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" name="Drop Down 13">
              <controlPr defaultSize="0" autoLine="0" autoPict="0">
                <anchor moveWithCells="1">
                  <from>
                    <xdr:col>4</xdr:col>
                    <xdr:colOff>9525</xdr:colOff>
                    <xdr:row>5</xdr:row>
                    <xdr:rowOff>47625</xdr:rowOff>
                  </from>
                  <to>
                    <xdr:col>6</xdr:col>
                    <xdr:colOff>1819275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6">
    <tablePart r:id="rId5"/>
    <tablePart r:id="rId6"/>
    <tablePart r:id="rId7"/>
    <tablePart r:id="rId8"/>
    <tablePart r:id="rId9"/>
    <tablePart r:id="rId10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D146-14CC-4602-A37D-A09490134830}">
  <sheetPr>
    <tabColor theme="4" tint="-0.249977111117893"/>
  </sheetPr>
  <dimension ref="A1:BZ86"/>
  <sheetViews>
    <sheetView showGridLines="0" topLeftCell="A8" workbookViewId="0">
      <selection activeCell="F29" sqref="F29"/>
    </sheetView>
  </sheetViews>
  <sheetFormatPr defaultColWidth="9.140625" defaultRowHeight="15" x14ac:dyDescent="0.25"/>
  <cols>
    <col min="1" max="1" width="10.28515625" style="18" customWidth="1"/>
    <col min="2" max="2" width="2.5703125" customWidth="1"/>
    <col min="3" max="3" width="3.7109375" customWidth="1"/>
    <col min="4" max="4" width="21.7109375" bestFit="1" customWidth="1"/>
    <col min="5" max="5" width="16.5703125" style="2" bestFit="1" customWidth="1"/>
    <col min="6" max="6" width="19" style="2" customWidth="1"/>
    <col min="7" max="7" width="28.42578125" customWidth="1"/>
    <col min="8" max="8" width="2.5703125" customWidth="1"/>
    <col min="9" max="9" width="5.42578125" customWidth="1"/>
    <col min="10" max="10" width="3.7109375" customWidth="1"/>
    <col min="11" max="11" width="9.140625" hidden="1" customWidth="1"/>
    <col min="12" max="12" width="2.85546875" style="73" hidden="1" customWidth="1"/>
    <col min="13" max="13" width="41.28515625" style="75" hidden="1" customWidth="1"/>
    <col min="14" max="15" width="12.28515625" style="75" hidden="1" customWidth="1"/>
    <col min="16" max="16" width="19.42578125" style="74" hidden="1" customWidth="1"/>
    <col min="17" max="17" width="15.85546875" style="74" hidden="1" customWidth="1"/>
    <col min="18" max="18" width="14.85546875" style="77" hidden="1" customWidth="1"/>
    <col min="19" max="19" width="11.85546875" style="187" hidden="1" customWidth="1"/>
    <col min="20" max="20" width="10.85546875" style="77" hidden="1" customWidth="1"/>
    <col min="21" max="21" width="11.7109375" style="77" hidden="1" customWidth="1"/>
    <col min="22" max="24" width="10.7109375" style="77" hidden="1" customWidth="1"/>
    <col min="25" max="25" width="2.85546875" style="75" hidden="1" customWidth="1"/>
    <col min="26" max="26" width="43.7109375" style="75" hidden="1" customWidth="1"/>
    <col min="27" max="28" width="13.7109375" style="75" hidden="1" customWidth="1"/>
    <col min="29" max="29" width="17.140625" style="76" hidden="1" customWidth="1"/>
    <col min="30" max="30" width="13.5703125" style="76" hidden="1" customWidth="1"/>
    <col min="31" max="31" width="12.5703125" style="77" hidden="1" customWidth="1"/>
    <col min="32" max="32" width="11.85546875" style="78" hidden="1" customWidth="1"/>
    <col min="33" max="33" width="9.140625" style="79" hidden="1" customWidth="1"/>
    <col min="34" max="34" width="9.42578125" style="77" hidden="1" customWidth="1"/>
    <col min="35" max="37" width="9.140625" style="79" hidden="1" customWidth="1"/>
    <col min="38" max="38" width="4.7109375" style="80" hidden="1" customWidth="1"/>
    <col min="39" max="39" width="43.7109375" style="80" hidden="1" customWidth="1"/>
    <col min="40" max="41" width="13.7109375" style="78" hidden="1" customWidth="1"/>
    <col min="42" max="42" width="17.140625" style="81" hidden="1" customWidth="1"/>
    <col min="43" max="43" width="13.5703125" style="81" hidden="1" customWidth="1"/>
    <col min="44" max="44" width="14.85546875" style="79" hidden="1" customWidth="1"/>
    <col min="45" max="45" width="11.85546875" style="78" hidden="1" customWidth="1"/>
    <col min="46" max="46" width="10.85546875" style="79" hidden="1" customWidth="1"/>
    <col min="47" max="47" width="11.7109375" style="78" hidden="1" customWidth="1"/>
    <col min="48" max="50" width="10.7109375" style="79" hidden="1" customWidth="1"/>
    <col min="51" max="51" width="4.7109375" style="80" hidden="1" customWidth="1"/>
    <col min="52" max="52" width="43.7109375" style="80" hidden="1" customWidth="1"/>
    <col min="53" max="54" width="12.28515625" style="80" hidden="1" customWidth="1"/>
    <col min="55" max="55" width="23" style="78" hidden="1" customWidth="1"/>
    <col min="56" max="56" width="18.5703125" style="78" hidden="1" customWidth="1"/>
    <col min="57" max="57" width="12.5703125" style="79" hidden="1" customWidth="1"/>
    <col min="58" max="58" width="9.5703125" style="78" hidden="1" customWidth="1"/>
    <col min="59" max="59" width="10.85546875" style="79" hidden="1" customWidth="1"/>
    <col min="60" max="60" width="9.42578125" style="78" hidden="1" customWidth="1"/>
    <col min="61" max="63" width="10.7109375" style="79" hidden="1" customWidth="1"/>
    <col min="64" max="64" width="4.140625" style="79" hidden="1" customWidth="1"/>
    <col min="65" max="65" width="8.5703125" style="109" hidden="1" customWidth="1"/>
    <col min="66" max="66" width="68.85546875" style="75" hidden="1" customWidth="1"/>
    <col min="67" max="67" width="12.28515625" style="75" hidden="1" customWidth="1"/>
    <col min="68" max="68" width="11" style="75" hidden="1" customWidth="1"/>
    <col min="69" max="69" width="4.85546875" style="75" hidden="1" customWidth="1"/>
    <col min="70" max="70" width="10.5703125" style="75" hidden="1" customWidth="1"/>
    <col min="71" max="71" width="21.140625" style="74" hidden="1" customWidth="1"/>
    <col min="72" max="72" width="33.28515625" style="75" hidden="1" customWidth="1"/>
    <col min="73" max="76" width="9.140625" style="75" customWidth="1"/>
    <col min="77" max="78" width="9.140625" style="69" customWidth="1"/>
    <col min="79" max="85" width="9.140625" style="3" customWidth="1"/>
    <col min="86" max="16384" width="9.140625" style="3"/>
  </cols>
  <sheetData>
    <row r="1" spans="1:78" ht="28.5" customHeight="1" x14ac:dyDescent="0.25">
      <c r="A1" s="194" t="s">
        <v>59</v>
      </c>
      <c r="B1" s="195"/>
      <c r="C1" s="195"/>
      <c r="D1" s="195"/>
      <c r="E1" s="195"/>
      <c r="F1" s="195"/>
      <c r="G1" s="195"/>
      <c r="H1" s="195"/>
      <c r="I1" s="196"/>
      <c r="J1" s="1"/>
      <c r="K1" s="1"/>
      <c r="M1" s="74">
        <v>1</v>
      </c>
      <c r="N1" s="74">
        <v>2</v>
      </c>
      <c r="O1" s="74">
        <v>3</v>
      </c>
      <c r="P1" s="74">
        <v>4</v>
      </c>
      <c r="Q1" s="74">
        <v>5</v>
      </c>
      <c r="R1" s="74">
        <v>6</v>
      </c>
      <c r="S1" s="74">
        <v>7</v>
      </c>
      <c r="T1" s="74">
        <v>8</v>
      </c>
      <c r="U1" s="74">
        <v>9</v>
      </c>
      <c r="V1" s="74">
        <v>10</v>
      </c>
      <c r="W1" s="74">
        <v>11</v>
      </c>
      <c r="X1" s="74">
        <v>12</v>
      </c>
      <c r="BM1" s="82"/>
      <c r="BN1" s="83"/>
      <c r="BO1" s="83"/>
      <c r="BR1" s="84">
        <v>15</v>
      </c>
      <c r="BS1" s="84" t="str">
        <f>VLOOKUP(BR1,Tabela1420[[SERIE]:[Curso]],2,FALSE)</f>
        <v>SUPERIOR DE TECNOLOGIA EM GESTÃO FINANCEIRA</v>
      </c>
      <c r="BT1" s="83"/>
    </row>
    <row r="2" spans="1:78" s="44" customFormat="1" ht="18" customHeight="1" x14ac:dyDescent="0.3">
      <c r="A2" s="197" t="s">
        <v>92</v>
      </c>
      <c r="B2" s="198"/>
      <c r="C2" s="198"/>
      <c r="D2" s="198"/>
      <c r="E2" s="198"/>
      <c r="F2" s="198"/>
      <c r="G2" s="198"/>
      <c r="H2" s="198"/>
      <c r="I2" s="199"/>
      <c r="J2" s="43"/>
      <c r="K2" s="43"/>
      <c r="L2" s="85"/>
      <c r="M2" s="208" t="s">
        <v>10</v>
      </c>
      <c r="N2" s="208"/>
      <c r="O2" s="208"/>
      <c r="P2" s="208"/>
      <c r="Q2" s="208"/>
      <c r="R2" s="208"/>
      <c r="S2" s="208"/>
      <c r="T2" s="208"/>
      <c r="U2" s="208"/>
      <c r="V2" s="208"/>
      <c r="W2" s="120"/>
      <c r="X2" s="120"/>
      <c r="Y2" s="86"/>
      <c r="Z2" s="209" t="s">
        <v>13</v>
      </c>
      <c r="AA2" s="209"/>
      <c r="AB2" s="209"/>
      <c r="AC2" s="209"/>
      <c r="AD2" s="209"/>
      <c r="AE2" s="209"/>
      <c r="AF2" s="209"/>
      <c r="AG2" s="209"/>
      <c r="AH2" s="209"/>
      <c r="AI2" s="209"/>
      <c r="AJ2" s="121"/>
      <c r="AK2" s="121"/>
      <c r="AL2" s="87"/>
      <c r="AM2" s="210" t="s">
        <v>11</v>
      </c>
      <c r="AN2" s="210"/>
      <c r="AO2" s="210"/>
      <c r="AP2" s="210"/>
      <c r="AQ2" s="210"/>
      <c r="AR2" s="210"/>
      <c r="AS2" s="210"/>
      <c r="AT2" s="210"/>
      <c r="AU2" s="210"/>
      <c r="AV2" s="210"/>
      <c r="AW2" s="88"/>
      <c r="AX2" s="88"/>
      <c r="AY2" s="87"/>
      <c r="AZ2" s="210" t="s">
        <v>12</v>
      </c>
      <c r="BA2" s="210"/>
      <c r="BB2" s="210"/>
      <c r="BC2" s="210"/>
      <c r="BD2" s="210"/>
      <c r="BE2" s="210"/>
      <c r="BF2" s="210"/>
      <c r="BG2" s="210"/>
      <c r="BH2" s="210"/>
      <c r="BI2" s="210"/>
      <c r="BJ2" s="88"/>
      <c r="BK2" s="88"/>
      <c r="BL2" s="88"/>
      <c r="BM2" s="211" t="s">
        <v>0</v>
      </c>
      <c r="BN2" s="211"/>
      <c r="BO2" s="211"/>
      <c r="BP2" s="211"/>
      <c r="BQ2" s="89"/>
      <c r="BR2" s="84">
        <v>2</v>
      </c>
      <c r="BS2" s="84" t="str">
        <f>VLOOKUP(BR2,BR4:BS7,2,FALSE)</f>
        <v>UNAMA.</v>
      </c>
      <c r="BT2" s="90"/>
      <c r="BU2" s="90"/>
      <c r="BV2" s="90"/>
      <c r="BW2" s="86"/>
      <c r="BX2" s="86"/>
      <c r="BY2" s="70"/>
      <c r="BZ2" s="70"/>
    </row>
    <row r="3" spans="1:78" s="30" customFormat="1" ht="13.5" customHeight="1" x14ac:dyDescent="0.25">
      <c r="A3" s="45"/>
      <c r="B3" s="8"/>
      <c r="C3" s="5"/>
      <c r="D3" s="5"/>
      <c r="E3" s="12"/>
      <c r="F3" s="12"/>
      <c r="G3" s="5"/>
      <c r="H3" s="5"/>
      <c r="I3" s="46"/>
      <c r="J3" s="1"/>
      <c r="K3" s="1"/>
      <c r="L3" s="91"/>
      <c r="M3" s="92" t="s">
        <v>9</v>
      </c>
      <c r="N3" s="92" t="s">
        <v>0</v>
      </c>
      <c r="O3" s="92" t="s">
        <v>51</v>
      </c>
      <c r="P3" s="93" t="s">
        <v>2</v>
      </c>
      <c r="Q3" s="93" t="s">
        <v>3</v>
      </c>
      <c r="R3" s="94" t="s">
        <v>55</v>
      </c>
      <c r="S3" s="188" t="s">
        <v>53</v>
      </c>
      <c r="T3" s="94" t="s">
        <v>54</v>
      </c>
      <c r="U3" s="93" t="s">
        <v>104</v>
      </c>
      <c r="V3" s="94" t="s">
        <v>101</v>
      </c>
      <c r="W3" s="92" t="s">
        <v>105</v>
      </c>
      <c r="X3" s="183" t="s">
        <v>106</v>
      </c>
      <c r="Y3" s="92"/>
      <c r="Z3" s="95" t="s">
        <v>9</v>
      </c>
      <c r="AA3" s="95" t="s">
        <v>0</v>
      </c>
      <c r="AB3" s="95" t="s">
        <v>51</v>
      </c>
      <c r="AC3" s="96" t="s">
        <v>2</v>
      </c>
      <c r="AD3" s="96" t="s">
        <v>3</v>
      </c>
      <c r="AE3" s="94" t="s">
        <v>55</v>
      </c>
      <c r="AF3" s="97" t="s">
        <v>53</v>
      </c>
      <c r="AG3" s="94" t="s">
        <v>54</v>
      </c>
      <c r="AH3" s="93" t="s">
        <v>104</v>
      </c>
      <c r="AI3" s="94" t="s">
        <v>101</v>
      </c>
      <c r="AJ3" s="184" t="s">
        <v>105</v>
      </c>
      <c r="AK3" s="184" t="s">
        <v>106</v>
      </c>
      <c r="AL3" s="98"/>
      <c r="AM3" s="99" t="s">
        <v>9</v>
      </c>
      <c r="AN3" s="100" t="s">
        <v>0</v>
      </c>
      <c r="AO3" s="100" t="s">
        <v>51</v>
      </c>
      <c r="AP3" s="101" t="s">
        <v>2</v>
      </c>
      <c r="AQ3" s="101" t="s">
        <v>3</v>
      </c>
      <c r="AR3" s="102" t="s">
        <v>55</v>
      </c>
      <c r="AS3" s="103" t="s">
        <v>53</v>
      </c>
      <c r="AT3" s="104" t="s">
        <v>54</v>
      </c>
      <c r="AU3" s="103" t="s">
        <v>104</v>
      </c>
      <c r="AV3" s="104" t="s">
        <v>101</v>
      </c>
      <c r="AW3" s="185" t="s">
        <v>105</v>
      </c>
      <c r="AX3" s="185" t="s">
        <v>106</v>
      </c>
      <c r="AY3" s="98"/>
      <c r="AZ3" s="99" t="s">
        <v>9</v>
      </c>
      <c r="BA3" s="99" t="s">
        <v>0</v>
      </c>
      <c r="BB3" s="99" t="s">
        <v>51</v>
      </c>
      <c r="BC3" s="100" t="s">
        <v>2</v>
      </c>
      <c r="BD3" s="100" t="s">
        <v>3</v>
      </c>
      <c r="BE3" s="102" t="s">
        <v>55</v>
      </c>
      <c r="BF3" s="103" t="s">
        <v>53</v>
      </c>
      <c r="BG3" s="104" t="s">
        <v>54</v>
      </c>
      <c r="BH3" s="103" t="s">
        <v>104</v>
      </c>
      <c r="BI3" s="104" t="s">
        <v>101</v>
      </c>
      <c r="BJ3" s="185" t="s">
        <v>105</v>
      </c>
      <c r="BK3" s="185" t="s">
        <v>106</v>
      </c>
      <c r="BL3" s="104"/>
      <c r="BM3" s="175" t="s">
        <v>50</v>
      </c>
      <c r="BN3" s="175" t="s">
        <v>1</v>
      </c>
      <c r="BO3" s="175" t="s">
        <v>0</v>
      </c>
      <c r="BP3" s="176" t="s">
        <v>93</v>
      </c>
      <c r="BQ3" s="175"/>
      <c r="BR3" s="177" t="s">
        <v>50</v>
      </c>
      <c r="BS3" s="178" t="s">
        <v>49</v>
      </c>
      <c r="BU3" s="92"/>
      <c r="BV3" s="92"/>
      <c r="BW3" s="92"/>
      <c r="BX3" s="92"/>
      <c r="BY3" s="71"/>
      <c r="BZ3" s="71"/>
    </row>
    <row r="4" spans="1:78" ht="20.25" x14ac:dyDescent="0.25">
      <c r="A4" s="47"/>
      <c r="B4" s="8"/>
      <c r="C4" s="5"/>
      <c r="D4" s="200" t="s">
        <v>65</v>
      </c>
      <c r="E4" s="200"/>
      <c r="F4" s="200"/>
      <c r="G4" s="200"/>
      <c r="H4" s="5"/>
      <c r="I4" s="46"/>
      <c r="J4" s="4"/>
      <c r="K4" s="4"/>
      <c r="M4" s="105" t="s">
        <v>16</v>
      </c>
      <c r="N4" s="75" t="s">
        <v>66</v>
      </c>
      <c r="O4" s="105" t="s">
        <v>4</v>
      </c>
      <c r="P4" s="186">
        <v>36</v>
      </c>
      <c r="Q4" s="74">
        <v>37</v>
      </c>
      <c r="R4" s="77">
        <v>362.58442171875009</v>
      </c>
      <c r="S4" s="187">
        <v>0.3</v>
      </c>
      <c r="T4" s="79">
        <v>228.43</v>
      </c>
      <c r="U4" s="78">
        <v>0.35</v>
      </c>
      <c r="V4" s="79">
        <v>212.11</v>
      </c>
      <c r="W4" s="78">
        <v>0.4</v>
      </c>
      <c r="X4" s="79">
        <v>195.8</v>
      </c>
      <c r="Z4" s="105" t="s">
        <v>16</v>
      </c>
      <c r="AA4" s="75" t="s">
        <v>66</v>
      </c>
      <c r="AB4" s="105" t="s">
        <v>4</v>
      </c>
      <c r="AC4" s="105">
        <v>36</v>
      </c>
      <c r="AD4" s="75">
        <v>37</v>
      </c>
      <c r="AE4" s="189">
        <v>416.33070187500005</v>
      </c>
      <c r="AF4" s="190">
        <v>0.3</v>
      </c>
      <c r="AG4" s="191">
        <v>262.29000000000002</v>
      </c>
      <c r="AH4" s="80">
        <v>0.35</v>
      </c>
      <c r="AI4" s="191">
        <v>243.55</v>
      </c>
      <c r="AJ4" s="80">
        <v>0.4</v>
      </c>
      <c r="AK4" s="191">
        <v>224.82</v>
      </c>
      <c r="AM4" s="75" t="s">
        <v>16</v>
      </c>
      <c r="AN4" s="75" t="s">
        <v>66</v>
      </c>
      <c r="AO4" s="105" t="s">
        <v>4</v>
      </c>
      <c r="AP4" s="105">
        <v>36</v>
      </c>
      <c r="AQ4" s="75">
        <v>37</v>
      </c>
      <c r="AR4" s="189">
        <v>362.58442171875009</v>
      </c>
      <c r="AS4" s="190">
        <v>0.3</v>
      </c>
      <c r="AT4" s="191">
        <v>228.43</v>
      </c>
      <c r="AU4" s="80">
        <v>0.35</v>
      </c>
      <c r="AV4" s="191">
        <v>212.11</v>
      </c>
      <c r="AW4" s="80">
        <v>0.4</v>
      </c>
      <c r="AX4" s="191">
        <v>195.8</v>
      </c>
      <c r="AZ4" s="75" t="s">
        <v>16</v>
      </c>
      <c r="BA4" s="75" t="s">
        <v>66</v>
      </c>
      <c r="BB4" s="105" t="s">
        <v>4</v>
      </c>
      <c r="BC4" s="105">
        <v>36</v>
      </c>
      <c r="BD4" s="75">
        <v>37</v>
      </c>
      <c r="BE4" s="189">
        <v>362.58442171875009</v>
      </c>
      <c r="BF4" s="190">
        <v>0.3</v>
      </c>
      <c r="BG4" s="191">
        <v>228.43</v>
      </c>
      <c r="BH4" s="80">
        <v>0.35</v>
      </c>
      <c r="BI4" s="191">
        <v>212.11</v>
      </c>
      <c r="BJ4" s="80">
        <v>0.4</v>
      </c>
      <c r="BK4" s="191">
        <v>195.8</v>
      </c>
      <c r="BM4" s="109">
        <v>1</v>
      </c>
      <c r="BN4" s="145" t="s">
        <v>16</v>
      </c>
      <c r="BO4" s="145" t="s">
        <v>66</v>
      </c>
      <c r="BP4" s="174">
        <v>36</v>
      </c>
      <c r="BR4" s="179">
        <v>1</v>
      </c>
      <c r="BS4" s="180" t="s">
        <v>61</v>
      </c>
    </row>
    <row r="5" spans="1:78" ht="8.25" customHeight="1" x14ac:dyDescent="0.25">
      <c r="A5" s="47"/>
      <c r="B5" s="5"/>
      <c r="C5" s="8"/>
      <c r="D5" s="8"/>
      <c r="E5" s="15"/>
      <c r="F5" s="15"/>
      <c r="G5" s="8"/>
      <c r="H5" s="8"/>
      <c r="I5" s="48"/>
      <c r="J5" s="1"/>
      <c r="K5" s="1"/>
      <c r="M5" s="105" t="s">
        <v>72</v>
      </c>
      <c r="N5" s="75" t="s">
        <v>66</v>
      </c>
      <c r="O5" s="75" t="s">
        <v>4</v>
      </c>
      <c r="P5" s="74">
        <v>18</v>
      </c>
      <c r="Q5" s="74">
        <v>25</v>
      </c>
      <c r="R5" s="79">
        <v>286.26795140625012</v>
      </c>
      <c r="S5" s="78">
        <v>0.3</v>
      </c>
      <c r="T5" s="79">
        <v>180.35</v>
      </c>
      <c r="U5" s="78">
        <v>0.35</v>
      </c>
      <c r="V5" s="79">
        <v>167.47</v>
      </c>
      <c r="W5" s="78">
        <v>0.4</v>
      </c>
      <c r="X5" s="79">
        <v>154.58000000000001</v>
      </c>
      <c r="Z5" s="105" t="s">
        <v>72</v>
      </c>
      <c r="AA5" s="75" t="s">
        <v>66</v>
      </c>
      <c r="AB5" s="105" t="s">
        <v>4</v>
      </c>
      <c r="AC5" s="105">
        <v>18</v>
      </c>
      <c r="AD5" s="75">
        <v>25</v>
      </c>
      <c r="AE5" s="189">
        <v>350.56863703125003</v>
      </c>
      <c r="AF5" s="190">
        <v>0.3</v>
      </c>
      <c r="AG5" s="191">
        <v>220.86</v>
      </c>
      <c r="AH5" s="80">
        <v>0.35</v>
      </c>
      <c r="AI5" s="191">
        <v>205.08</v>
      </c>
      <c r="AJ5" s="80">
        <v>0.4</v>
      </c>
      <c r="AK5" s="191">
        <v>189.31</v>
      </c>
      <c r="AM5" s="75" t="s">
        <v>72</v>
      </c>
      <c r="AN5" s="75" t="s">
        <v>66</v>
      </c>
      <c r="AO5" s="105" t="s">
        <v>4</v>
      </c>
      <c r="AP5" s="105">
        <v>18</v>
      </c>
      <c r="AQ5" s="75">
        <v>25</v>
      </c>
      <c r="AR5" s="189">
        <v>286.26795140625012</v>
      </c>
      <c r="AS5" s="190">
        <v>0.3</v>
      </c>
      <c r="AT5" s="191">
        <v>180.35</v>
      </c>
      <c r="AU5" s="80">
        <v>0.35</v>
      </c>
      <c r="AV5" s="191">
        <v>167.47</v>
      </c>
      <c r="AW5" s="80">
        <v>0.4</v>
      </c>
      <c r="AX5" s="191">
        <v>154.58000000000001</v>
      </c>
      <c r="AZ5" s="75" t="s">
        <v>72</v>
      </c>
      <c r="BA5" s="75" t="s">
        <v>66</v>
      </c>
      <c r="BB5" s="105" t="s">
        <v>4</v>
      </c>
      <c r="BC5" s="105">
        <v>18</v>
      </c>
      <c r="BD5" s="75">
        <v>25</v>
      </c>
      <c r="BE5" s="189">
        <v>286.26795140625012</v>
      </c>
      <c r="BF5" s="190">
        <v>0.3</v>
      </c>
      <c r="BG5" s="191">
        <v>180.35</v>
      </c>
      <c r="BH5" s="80">
        <v>0.35</v>
      </c>
      <c r="BI5" s="191">
        <v>167.47</v>
      </c>
      <c r="BJ5" s="80">
        <v>0.4</v>
      </c>
      <c r="BK5" s="191">
        <v>154.58000000000001</v>
      </c>
      <c r="BM5" s="109">
        <v>2</v>
      </c>
      <c r="BN5" s="145" t="s">
        <v>19</v>
      </c>
      <c r="BO5" s="145" t="s">
        <v>66</v>
      </c>
      <c r="BP5" s="174">
        <v>36</v>
      </c>
      <c r="BR5" s="179">
        <v>2</v>
      </c>
      <c r="BS5" s="180" t="s">
        <v>62</v>
      </c>
    </row>
    <row r="6" spans="1:78" ht="30" customHeight="1" x14ac:dyDescent="0.25">
      <c r="A6" s="47"/>
      <c r="B6" s="5"/>
      <c r="C6" s="5"/>
      <c r="D6" s="49" t="s">
        <v>45</v>
      </c>
      <c r="E6" s="50"/>
      <c r="F6" s="51"/>
      <c r="G6" s="52"/>
      <c r="H6" s="11"/>
      <c r="I6" s="46"/>
      <c r="J6" s="1"/>
      <c r="K6" s="1"/>
      <c r="M6" s="105" t="s">
        <v>71</v>
      </c>
      <c r="N6" s="75" t="s">
        <v>66</v>
      </c>
      <c r="O6" s="75" t="s">
        <v>6</v>
      </c>
      <c r="P6" s="74">
        <v>18</v>
      </c>
      <c r="Q6" s="74">
        <v>25</v>
      </c>
      <c r="R6" s="79">
        <v>286.26795140625012</v>
      </c>
      <c r="S6" s="78">
        <v>0.3</v>
      </c>
      <c r="T6" s="79">
        <v>180.35</v>
      </c>
      <c r="U6" s="78">
        <v>0.35</v>
      </c>
      <c r="V6" s="79">
        <v>167.47</v>
      </c>
      <c r="W6" s="78">
        <v>0.4</v>
      </c>
      <c r="X6" s="79">
        <v>154.58000000000001</v>
      </c>
      <c r="Z6" s="105" t="s">
        <v>71</v>
      </c>
      <c r="AA6" s="75" t="s">
        <v>66</v>
      </c>
      <c r="AB6" s="105" t="s">
        <v>6</v>
      </c>
      <c r="AC6" s="105">
        <v>18</v>
      </c>
      <c r="AD6" s="75">
        <v>25</v>
      </c>
      <c r="AE6" s="189">
        <v>350.56863703125003</v>
      </c>
      <c r="AF6" s="190">
        <v>0.3</v>
      </c>
      <c r="AG6" s="191">
        <v>220.86</v>
      </c>
      <c r="AH6" s="80">
        <v>0.35</v>
      </c>
      <c r="AI6" s="191">
        <v>205.08</v>
      </c>
      <c r="AJ6" s="80">
        <v>0.4</v>
      </c>
      <c r="AK6" s="191">
        <v>189.31</v>
      </c>
      <c r="AM6" s="75" t="s">
        <v>71</v>
      </c>
      <c r="AN6" s="75" t="s">
        <v>66</v>
      </c>
      <c r="AO6" s="105" t="s">
        <v>6</v>
      </c>
      <c r="AP6" s="105">
        <v>18</v>
      </c>
      <c r="AQ6" s="75">
        <v>25</v>
      </c>
      <c r="AR6" s="189">
        <v>286.26795140625012</v>
      </c>
      <c r="AS6" s="190">
        <v>0.3</v>
      </c>
      <c r="AT6" s="191">
        <v>180.35</v>
      </c>
      <c r="AU6" s="80">
        <v>0.35</v>
      </c>
      <c r="AV6" s="191">
        <v>167.47</v>
      </c>
      <c r="AW6" s="80">
        <v>0.4</v>
      </c>
      <c r="AX6" s="191">
        <v>154.58000000000001</v>
      </c>
      <c r="AZ6" s="75" t="s">
        <v>71</v>
      </c>
      <c r="BA6" s="75" t="s">
        <v>66</v>
      </c>
      <c r="BB6" s="105" t="s">
        <v>6</v>
      </c>
      <c r="BC6" s="105">
        <v>18</v>
      </c>
      <c r="BD6" s="75">
        <v>25</v>
      </c>
      <c r="BE6" s="189">
        <v>286.26795140625012</v>
      </c>
      <c r="BF6" s="190">
        <v>0.3</v>
      </c>
      <c r="BG6" s="191">
        <v>180.35</v>
      </c>
      <c r="BH6" s="80">
        <v>0.35</v>
      </c>
      <c r="BI6" s="191">
        <v>167.47</v>
      </c>
      <c r="BJ6" s="80">
        <v>0.4</v>
      </c>
      <c r="BK6" s="191">
        <v>154.58000000000001</v>
      </c>
      <c r="BM6" s="109">
        <v>3</v>
      </c>
      <c r="BN6" s="145" t="s">
        <v>21</v>
      </c>
      <c r="BO6" s="145" t="s">
        <v>66</v>
      </c>
      <c r="BP6" s="174">
        <v>36</v>
      </c>
      <c r="BR6" s="179">
        <v>3</v>
      </c>
      <c r="BS6" s="180" t="s">
        <v>63</v>
      </c>
    </row>
    <row r="7" spans="1:78" ht="6" customHeight="1" x14ac:dyDescent="0.25">
      <c r="A7" s="47"/>
      <c r="B7" s="5"/>
      <c r="C7" s="5"/>
      <c r="D7" s="5"/>
      <c r="E7" s="10"/>
      <c r="F7" s="31"/>
      <c r="G7" s="11"/>
      <c r="H7" s="11"/>
      <c r="I7" s="46"/>
      <c r="J7" s="1"/>
      <c r="K7" s="1"/>
      <c r="M7" s="105" t="s">
        <v>77</v>
      </c>
      <c r="N7" s="75" t="s">
        <v>66</v>
      </c>
      <c r="O7" s="75" t="s">
        <v>4</v>
      </c>
      <c r="P7" s="74">
        <v>18</v>
      </c>
      <c r="Q7" s="74">
        <v>25</v>
      </c>
      <c r="R7" s="79">
        <v>286.26795140625012</v>
      </c>
      <c r="S7" s="78">
        <v>0.3</v>
      </c>
      <c r="T7" s="79">
        <v>180.35</v>
      </c>
      <c r="U7" s="78">
        <v>0.35</v>
      </c>
      <c r="V7" s="79">
        <v>167.47</v>
      </c>
      <c r="W7" s="78">
        <v>0.4</v>
      </c>
      <c r="X7" s="79">
        <v>154.58000000000001</v>
      </c>
      <c r="Z7" s="105" t="s">
        <v>77</v>
      </c>
      <c r="AA7" s="75" t="s">
        <v>66</v>
      </c>
      <c r="AB7" s="105" t="s">
        <v>4</v>
      </c>
      <c r="AC7" s="105">
        <v>18</v>
      </c>
      <c r="AD7" s="75">
        <v>25</v>
      </c>
      <c r="AE7" s="189">
        <v>350.56863703125003</v>
      </c>
      <c r="AF7" s="190">
        <v>0.3</v>
      </c>
      <c r="AG7" s="191">
        <v>220.86</v>
      </c>
      <c r="AH7" s="80">
        <v>0.35</v>
      </c>
      <c r="AI7" s="191">
        <v>205.08</v>
      </c>
      <c r="AJ7" s="80">
        <v>0.4</v>
      </c>
      <c r="AK7" s="191">
        <v>189.31</v>
      </c>
      <c r="AM7" s="75" t="s">
        <v>77</v>
      </c>
      <c r="AN7" s="75" t="s">
        <v>66</v>
      </c>
      <c r="AO7" s="105" t="s">
        <v>4</v>
      </c>
      <c r="AP7" s="105">
        <v>18</v>
      </c>
      <c r="AQ7" s="75">
        <v>25</v>
      </c>
      <c r="AR7" s="189">
        <v>286.26795140625012</v>
      </c>
      <c r="AS7" s="190">
        <v>0.3</v>
      </c>
      <c r="AT7" s="191">
        <v>180.35</v>
      </c>
      <c r="AU7" s="80">
        <v>0.35</v>
      </c>
      <c r="AV7" s="191">
        <v>167.47</v>
      </c>
      <c r="AW7" s="80">
        <v>0.4</v>
      </c>
      <c r="AX7" s="191">
        <v>154.58000000000001</v>
      </c>
      <c r="AZ7" s="75" t="s">
        <v>77</v>
      </c>
      <c r="BA7" s="75" t="s">
        <v>66</v>
      </c>
      <c r="BB7" s="105" t="s">
        <v>4</v>
      </c>
      <c r="BC7" s="105">
        <v>18</v>
      </c>
      <c r="BD7" s="75">
        <v>25</v>
      </c>
      <c r="BE7" s="189">
        <v>286.26795140625012</v>
      </c>
      <c r="BF7" s="190">
        <v>0.3</v>
      </c>
      <c r="BG7" s="191">
        <v>180.35</v>
      </c>
      <c r="BH7" s="80">
        <v>0.35</v>
      </c>
      <c r="BI7" s="191">
        <v>167.47</v>
      </c>
      <c r="BJ7" s="80">
        <v>0.4</v>
      </c>
      <c r="BK7" s="191">
        <v>154.58000000000001</v>
      </c>
      <c r="BM7" s="109">
        <v>4</v>
      </c>
      <c r="BN7" s="145" t="s">
        <v>22</v>
      </c>
      <c r="BO7" s="145" t="s">
        <v>66</v>
      </c>
      <c r="BP7" s="174">
        <v>36</v>
      </c>
      <c r="BR7" s="181">
        <v>4</v>
      </c>
      <c r="BS7" s="182" t="s">
        <v>64</v>
      </c>
    </row>
    <row r="8" spans="1:78" ht="30" customHeight="1" x14ac:dyDescent="0.25">
      <c r="A8" s="47"/>
      <c r="B8" s="5"/>
      <c r="C8" s="5"/>
      <c r="D8" s="49" t="s">
        <v>46</v>
      </c>
      <c r="E8" s="50"/>
      <c r="F8" s="51"/>
      <c r="G8" s="52"/>
      <c r="H8" s="5"/>
      <c r="I8" s="46"/>
      <c r="J8" s="1"/>
      <c r="K8" s="1"/>
      <c r="M8" s="105" t="s">
        <v>76</v>
      </c>
      <c r="N8" s="75" t="s">
        <v>66</v>
      </c>
      <c r="O8" s="75" t="s">
        <v>5</v>
      </c>
      <c r="P8" s="74">
        <v>30</v>
      </c>
      <c r="Q8" s="74">
        <v>31</v>
      </c>
      <c r="R8" s="79">
        <v>362.58442171875009</v>
      </c>
      <c r="S8" s="78">
        <v>0.3</v>
      </c>
      <c r="T8" s="79">
        <v>228.43</v>
      </c>
      <c r="U8" s="78">
        <v>0.35</v>
      </c>
      <c r="V8" s="79">
        <v>212.11</v>
      </c>
      <c r="W8" s="78">
        <v>0.4</v>
      </c>
      <c r="X8" s="79">
        <v>195.8</v>
      </c>
      <c r="Z8" s="105" t="s">
        <v>76</v>
      </c>
      <c r="AA8" s="75" t="s">
        <v>66</v>
      </c>
      <c r="AB8" s="105" t="s">
        <v>5</v>
      </c>
      <c r="AC8" s="105">
        <v>30</v>
      </c>
      <c r="AD8" s="75">
        <v>31</v>
      </c>
      <c r="AE8" s="189">
        <v>416.33070187500005</v>
      </c>
      <c r="AF8" s="190">
        <v>0.3</v>
      </c>
      <c r="AG8" s="191">
        <v>262.29000000000002</v>
      </c>
      <c r="AH8" s="80">
        <v>0.35</v>
      </c>
      <c r="AI8" s="191">
        <v>243.55</v>
      </c>
      <c r="AJ8" s="80">
        <v>0.4</v>
      </c>
      <c r="AK8" s="191">
        <v>224.82</v>
      </c>
      <c r="AM8" s="75" t="s">
        <v>76</v>
      </c>
      <c r="AN8" s="75" t="s">
        <v>66</v>
      </c>
      <c r="AO8" s="105" t="s">
        <v>5</v>
      </c>
      <c r="AP8" s="105">
        <v>30</v>
      </c>
      <c r="AQ8" s="75">
        <v>31</v>
      </c>
      <c r="AR8" s="189">
        <v>362.58442171875009</v>
      </c>
      <c r="AS8" s="190">
        <v>0.3</v>
      </c>
      <c r="AT8" s="191">
        <v>228.43</v>
      </c>
      <c r="AU8" s="80">
        <v>0.35</v>
      </c>
      <c r="AV8" s="191">
        <v>212.11</v>
      </c>
      <c r="AW8" s="80">
        <v>0.4</v>
      </c>
      <c r="AX8" s="191">
        <v>195.8</v>
      </c>
      <c r="AZ8" s="75" t="s">
        <v>76</v>
      </c>
      <c r="BA8" s="75" t="s">
        <v>66</v>
      </c>
      <c r="BB8" s="105" t="s">
        <v>5</v>
      </c>
      <c r="BC8" s="105">
        <v>30</v>
      </c>
      <c r="BD8" s="75">
        <v>31</v>
      </c>
      <c r="BE8" s="189">
        <v>362.58442171875009</v>
      </c>
      <c r="BF8" s="190">
        <v>0.3</v>
      </c>
      <c r="BG8" s="191">
        <v>228.43</v>
      </c>
      <c r="BH8" s="80">
        <v>0.35</v>
      </c>
      <c r="BI8" s="191">
        <v>212.11</v>
      </c>
      <c r="BJ8" s="80">
        <v>0.4</v>
      </c>
      <c r="BK8" s="191">
        <v>195.8</v>
      </c>
      <c r="BM8" s="109">
        <v>5</v>
      </c>
      <c r="BN8" s="145" t="s">
        <v>33</v>
      </c>
      <c r="BO8" s="145" t="s">
        <v>66</v>
      </c>
      <c r="BP8" s="174">
        <v>42</v>
      </c>
    </row>
    <row r="9" spans="1:78" ht="5.25" customHeight="1" x14ac:dyDescent="0.25">
      <c r="A9" s="47"/>
      <c r="B9" s="5"/>
      <c r="C9" s="5"/>
      <c r="D9" s="5"/>
      <c r="E9" s="12"/>
      <c r="F9" s="12"/>
      <c r="G9" s="5"/>
      <c r="H9" s="5"/>
      <c r="I9" s="46"/>
      <c r="J9" s="1"/>
      <c r="K9" s="1"/>
      <c r="M9" s="105" t="s">
        <v>70</v>
      </c>
      <c r="N9" s="75" t="s">
        <v>66</v>
      </c>
      <c r="O9" s="75" t="s">
        <v>6</v>
      </c>
      <c r="P9" s="74">
        <v>18</v>
      </c>
      <c r="Q9" s="74">
        <v>25</v>
      </c>
      <c r="R9" s="79">
        <v>286.26795140625012</v>
      </c>
      <c r="S9" s="78">
        <v>0.3</v>
      </c>
      <c r="T9" s="79">
        <v>180.35</v>
      </c>
      <c r="U9" s="78">
        <v>0.35</v>
      </c>
      <c r="V9" s="79">
        <v>167.47</v>
      </c>
      <c r="W9" s="78">
        <v>0.4</v>
      </c>
      <c r="X9" s="79">
        <v>154.58000000000001</v>
      </c>
      <c r="Z9" s="105" t="s">
        <v>70</v>
      </c>
      <c r="AA9" s="75" t="s">
        <v>66</v>
      </c>
      <c r="AB9" s="105" t="s">
        <v>6</v>
      </c>
      <c r="AC9" s="105">
        <v>18</v>
      </c>
      <c r="AD9" s="75">
        <v>25</v>
      </c>
      <c r="AE9" s="189">
        <v>350.56863703125003</v>
      </c>
      <c r="AF9" s="190">
        <v>0.3</v>
      </c>
      <c r="AG9" s="191">
        <v>220.86</v>
      </c>
      <c r="AH9" s="80">
        <v>0.35</v>
      </c>
      <c r="AI9" s="191">
        <v>205.08</v>
      </c>
      <c r="AJ9" s="80">
        <v>0.4</v>
      </c>
      <c r="AK9" s="191">
        <v>189.31</v>
      </c>
      <c r="AM9" s="75" t="s">
        <v>70</v>
      </c>
      <c r="AN9" s="75" t="s">
        <v>66</v>
      </c>
      <c r="AO9" s="105" t="s">
        <v>6</v>
      </c>
      <c r="AP9" s="105">
        <v>18</v>
      </c>
      <c r="AQ9" s="75">
        <v>25</v>
      </c>
      <c r="AR9" s="189">
        <v>286.26795140625012</v>
      </c>
      <c r="AS9" s="190">
        <v>0.3</v>
      </c>
      <c r="AT9" s="191">
        <v>180.35</v>
      </c>
      <c r="AU9" s="80">
        <v>0.35</v>
      </c>
      <c r="AV9" s="191">
        <v>167.47</v>
      </c>
      <c r="AW9" s="80">
        <v>0.4</v>
      </c>
      <c r="AX9" s="191">
        <v>154.58000000000001</v>
      </c>
      <c r="AZ9" s="75" t="s">
        <v>70</v>
      </c>
      <c r="BA9" s="75" t="s">
        <v>66</v>
      </c>
      <c r="BB9" s="105" t="s">
        <v>6</v>
      </c>
      <c r="BC9" s="105">
        <v>18</v>
      </c>
      <c r="BD9" s="75">
        <v>25</v>
      </c>
      <c r="BE9" s="189">
        <v>286.26795140625012</v>
      </c>
      <c r="BF9" s="190">
        <v>0.3</v>
      </c>
      <c r="BG9" s="191">
        <v>180.35</v>
      </c>
      <c r="BH9" s="80">
        <v>0.35</v>
      </c>
      <c r="BI9" s="191">
        <v>167.47</v>
      </c>
      <c r="BJ9" s="80">
        <v>0.4</v>
      </c>
      <c r="BK9" s="191">
        <v>154.58000000000001</v>
      </c>
      <c r="BM9" s="109">
        <v>6</v>
      </c>
      <c r="BN9" s="145" t="s">
        <v>34</v>
      </c>
      <c r="BO9" s="145" t="s">
        <v>66</v>
      </c>
      <c r="BP9" s="174">
        <v>42</v>
      </c>
      <c r="BS9" s="110"/>
    </row>
    <row r="10" spans="1:78" ht="16.5" x14ac:dyDescent="0.3">
      <c r="A10" s="47"/>
      <c r="B10" s="5"/>
      <c r="C10" s="5"/>
      <c r="D10" s="9" t="s">
        <v>47</v>
      </c>
      <c r="E10" s="205" t="str">
        <f ca="1">IFERROR(VLOOKUP($BS$1,INDIRECT($BS$2),2,FALSE),"")</f>
        <v>COM OFERTA</v>
      </c>
      <c r="F10" s="205"/>
      <c r="G10" s="205"/>
      <c r="H10" s="5"/>
      <c r="I10" s="46"/>
      <c r="J10" s="1"/>
      <c r="K10" s="1"/>
      <c r="M10" s="105" t="s">
        <v>80</v>
      </c>
      <c r="N10" s="75" t="s">
        <v>66</v>
      </c>
      <c r="O10" s="75" t="s">
        <v>4</v>
      </c>
      <c r="P10" s="74">
        <v>18</v>
      </c>
      <c r="Q10" s="74">
        <v>25</v>
      </c>
      <c r="R10" s="79">
        <v>286.26795140625012</v>
      </c>
      <c r="S10" s="78">
        <v>0.3</v>
      </c>
      <c r="T10" s="79">
        <v>180.35</v>
      </c>
      <c r="U10" s="78">
        <v>0.35</v>
      </c>
      <c r="V10" s="79">
        <v>167.47</v>
      </c>
      <c r="W10" s="78">
        <v>0.4</v>
      </c>
      <c r="X10" s="79">
        <v>154.58000000000001</v>
      </c>
      <c r="Z10" s="105" t="s">
        <v>80</v>
      </c>
      <c r="AA10" s="75" t="s">
        <v>66</v>
      </c>
      <c r="AB10" s="105" t="s">
        <v>4</v>
      </c>
      <c r="AC10" s="105">
        <v>18</v>
      </c>
      <c r="AD10" s="75">
        <v>25</v>
      </c>
      <c r="AE10" s="189">
        <v>350.56863703125003</v>
      </c>
      <c r="AF10" s="190">
        <v>0.3</v>
      </c>
      <c r="AG10" s="191">
        <v>220.86</v>
      </c>
      <c r="AH10" s="80">
        <v>0.35</v>
      </c>
      <c r="AI10" s="191">
        <v>205.08</v>
      </c>
      <c r="AJ10" s="80">
        <v>0.4</v>
      </c>
      <c r="AK10" s="191">
        <v>189.31</v>
      </c>
      <c r="AM10" s="75" t="s">
        <v>80</v>
      </c>
      <c r="AN10" s="75" t="s">
        <v>66</v>
      </c>
      <c r="AO10" s="105" t="s">
        <v>4</v>
      </c>
      <c r="AP10" s="105">
        <v>18</v>
      </c>
      <c r="AQ10" s="75">
        <v>25</v>
      </c>
      <c r="AR10" s="189">
        <v>286.26795140625012</v>
      </c>
      <c r="AS10" s="190">
        <v>0.3</v>
      </c>
      <c r="AT10" s="191">
        <v>180.35</v>
      </c>
      <c r="AU10" s="80">
        <v>0.35</v>
      </c>
      <c r="AV10" s="191">
        <v>167.47</v>
      </c>
      <c r="AW10" s="80">
        <v>0.4</v>
      </c>
      <c r="AX10" s="191">
        <v>154.58000000000001</v>
      </c>
      <c r="AZ10" s="75" t="s">
        <v>80</v>
      </c>
      <c r="BA10" s="75" t="s">
        <v>66</v>
      </c>
      <c r="BB10" s="105" t="s">
        <v>4</v>
      </c>
      <c r="BC10" s="105">
        <v>18</v>
      </c>
      <c r="BD10" s="75">
        <v>25</v>
      </c>
      <c r="BE10" s="189">
        <v>286.26795140625012</v>
      </c>
      <c r="BF10" s="190">
        <v>0.3</v>
      </c>
      <c r="BG10" s="191">
        <v>180.35</v>
      </c>
      <c r="BH10" s="80">
        <v>0.35</v>
      </c>
      <c r="BI10" s="191">
        <v>167.47</v>
      </c>
      <c r="BJ10" s="80">
        <v>0.4</v>
      </c>
      <c r="BK10" s="191">
        <v>154.58000000000001</v>
      </c>
      <c r="BM10" s="109">
        <v>7</v>
      </c>
      <c r="BN10" s="145" t="s">
        <v>35</v>
      </c>
      <c r="BO10" s="145" t="s">
        <v>66</v>
      </c>
      <c r="BP10" s="174">
        <v>42</v>
      </c>
      <c r="BV10" s="111"/>
    </row>
    <row r="11" spans="1:78" ht="15.75" x14ac:dyDescent="0.25">
      <c r="A11" s="47"/>
      <c r="B11" s="5"/>
      <c r="C11" s="5"/>
      <c r="D11" s="20" t="str">
        <f ca="1">IF($D$20=0,"","▶  Verifique se o curso está habilitado para oferta no seu polo de acordo com a marca")</f>
        <v>▶  Verifique se o curso está habilitado para oferta no seu polo de acordo com a marca</v>
      </c>
      <c r="E11" s="12"/>
      <c r="F11" s="12"/>
      <c r="G11" s="5"/>
      <c r="H11" s="5"/>
      <c r="I11" s="46"/>
      <c r="J11" s="1"/>
      <c r="K11" s="1"/>
      <c r="M11" s="105" t="s">
        <v>69</v>
      </c>
      <c r="N11" s="75" t="s">
        <v>66</v>
      </c>
      <c r="O11" s="75" t="s">
        <v>4</v>
      </c>
      <c r="P11" s="74">
        <v>18</v>
      </c>
      <c r="Q11" s="74">
        <v>25</v>
      </c>
      <c r="R11" s="79">
        <v>286.26795140625012</v>
      </c>
      <c r="S11" s="78">
        <v>0.3</v>
      </c>
      <c r="T11" s="79">
        <v>180.35</v>
      </c>
      <c r="U11" s="78">
        <v>0.35</v>
      </c>
      <c r="V11" s="79">
        <v>167.47</v>
      </c>
      <c r="W11" s="78">
        <v>0.4</v>
      </c>
      <c r="X11" s="79">
        <v>154.58000000000001</v>
      </c>
      <c r="Z11" s="105" t="s">
        <v>69</v>
      </c>
      <c r="AA11" s="75" t="s">
        <v>66</v>
      </c>
      <c r="AB11" s="105" t="s">
        <v>4</v>
      </c>
      <c r="AC11" s="105">
        <v>18</v>
      </c>
      <c r="AD11" s="75">
        <v>25</v>
      </c>
      <c r="AE11" s="189">
        <v>350.56863703125003</v>
      </c>
      <c r="AF11" s="190">
        <v>0.3</v>
      </c>
      <c r="AG11" s="191">
        <v>220.86</v>
      </c>
      <c r="AH11" s="80">
        <v>0.35</v>
      </c>
      <c r="AI11" s="191">
        <v>205.08</v>
      </c>
      <c r="AJ11" s="80">
        <v>0.4</v>
      </c>
      <c r="AK11" s="191">
        <v>189.31</v>
      </c>
      <c r="AM11" s="75" t="s">
        <v>69</v>
      </c>
      <c r="AN11" s="75" t="s">
        <v>66</v>
      </c>
      <c r="AO11" s="105" t="s">
        <v>4</v>
      </c>
      <c r="AP11" s="105">
        <v>18</v>
      </c>
      <c r="AQ11" s="75">
        <v>25</v>
      </c>
      <c r="AR11" s="189">
        <v>286.26795140625012</v>
      </c>
      <c r="AS11" s="190">
        <v>0.3</v>
      </c>
      <c r="AT11" s="191">
        <v>180.35</v>
      </c>
      <c r="AU11" s="80">
        <v>0.35</v>
      </c>
      <c r="AV11" s="191">
        <v>167.47</v>
      </c>
      <c r="AW11" s="80">
        <v>0.4</v>
      </c>
      <c r="AX11" s="191">
        <v>154.58000000000001</v>
      </c>
      <c r="AZ11" s="75" t="s">
        <v>69</v>
      </c>
      <c r="BA11" s="75" t="s">
        <v>66</v>
      </c>
      <c r="BB11" s="105" t="s">
        <v>4</v>
      </c>
      <c r="BC11" s="105">
        <v>18</v>
      </c>
      <c r="BD11" s="75">
        <v>25</v>
      </c>
      <c r="BE11" s="189">
        <v>286.26795140625012</v>
      </c>
      <c r="BF11" s="190">
        <v>0.3</v>
      </c>
      <c r="BG11" s="191">
        <v>180.35</v>
      </c>
      <c r="BH11" s="80">
        <v>0.35</v>
      </c>
      <c r="BI11" s="191">
        <v>167.47</v>
      </c>
      <c r="BJ11" s="80">
        <v>0.4</v>
      </c>
      <c r="BK11" s="191">
        <v>154.58000000000001</v>
      </c>
      <c r="BM11" s="109">
        <v>8</v>
      </c>
      <c r="BN11" s="145" t="s">
        <v>38</v>
      </c>
      <c r="BO11" s="145" t="s">
        <v>66</v>
      </c>
      <c r="BP11" s="174">
        <v>42</v>
      </c>
      <c r="BV11" s="111"/>
    </row>
    <row r="12" spans="1:78" ht="16.5" x14ac:dyDescent="0.3">
      <c r="A12" s="47"/>
      <c r="B12" s="5"/>
      <c r="C12" s="5"/>
      <c r="D12" s="9" t="s">
        <v>48</v>
      </c>
      <c r="E12" s="53">
        <f ca="1">IFERROR(VLOOKUP($BS$1,INDIRECT($BS$2),4,FALSE),"")</f>
        <v>18</v>
      </c>
      <c r="F12" s="32" t="s">
        <v>52</v>
      </c>
      <c r="G12" s="54" t="str">
        <f ca="1">IFERROR(VLOOKUP($BS$1,INDIRECT($BS$2),3,FALSE),"")</f>
        <v>Exatas</v>
      </c>
      <c r="H12" s="7"/>
      <c r="I12" s="46"/>
      <c r="J12" s="1"/>
      <c r="K12" s="1"/>
      <c r="M12" s="105" t="s">
        <v>68</v>
      </c>
      <c r="N12" s="75" t="s">
        <v>66</v>
      </c>
      <c r="O12" s="75" t="s">
        <v>4</v>
      </c>
      <c r="P12" s="74">
        <v>18</v>
      </c>
      <c r="Q12" s="74">
        <v>25</v>
      </c>
      <c r="R12" s="79">
        <v>286.26795140625012</v>
      </c>
      <c r="S12" s="78">
        <v>0.3</v>
      </c>
      <c r="T12" s="79">
        <v>180.35</v>
      </c>
      <c r="U12" s="78">
        <v>0.35</v>
      </c>
      <c r="V12" s="79">
        <v>167.47</v>
      </c>
      <c r="W12" s="78">
        <v>0.4</v>
      </c>
      <c r="X12" s="79">
        <v>154.58000000000001</v>
      </c>
      <c r="Z12" s="105" t="s">
        <v>68</v>
      </c>
      <c r="AA12" s="75" t="s">
        <v>66</v>
      </c>
      <c r="AB12" s="105" t="s">
        <v>4</v>
      </c>
      <c r="AC12" s="105">
        <v>18</v>
      </c>
      <c r="AD12" s="75">
        <v>25</v>
      </c>
      <c r="AE12" s="189">
        <v>350.56863703125003</v>
      </c>
      <c r="AF12" s="190">
        <v>0.3</v>
      </c>
      <c r="AG12" s="191">
        <v>220.86</v>
      </c>
      <c r="AH12" s="80">
        <v>0.35</v>
      </c>
      <c r="AI12" s="191">
        <v>205.08</v>
      </c>
      <c r="AJ12" s="80">
        <v>0.4</v>
      </c>
      <c r="AK12" s="191">
        <v>189.31</v>
      </c>
      <c r="AM12" s="75" t="s">
        <v>68</v>
      </c>
      <c r="AN12" s="75" t="s">
        <v>66</v>
      </c>
      <c r="AO12" s="105" t="s">
        <v>4</v>
      </c>
      <c r="AP12" s="105">
        <v>18</v>
      </c>
      <c r="AQ12" s="75">
        <v>25</v>
      </c>
      <c r="AR12" s="189">
        <v>286.26795140625012</v>
      </c>
      <c r="AS12" s="190">
        <v>0.3</v>
      </c>
      <c r="AT12" s="191">
        <v>180.35</v>
      </c>
      <c r="AU12" s="80">
        <v>0.35</v>
      </c>
      <c r="AV12" s="191">
        <v>167.47</v>
      </c>
      <c r="AW12" s="80">
        <v>0.4</v>
      </c>
      <c r="AX12" s="191">
        <v>154.58000000000001</v>
      </c>
      <c r="AZ12" s="75" t="s">
        <v>68</v>
      </c>
      <c r="BA12" s="75" t="s">
        <v>66</v>
      </c>
      <c r="BB12" s="105" t="s">
        <v>4</v>
      </c>
      <c r="BC12" s="105">
        <v>18</v>
      </c>
      <c r="BD12" s="75">
        <v>25</v>
      </c>
      <c r="BE12" s="189">
        <v>286.26795140625012</v>
      </c>
      <c r="BF12" s="190">
        <v>0.3</v>
      </c>
      <c r="BG12" s="191">
        <v>180.35</v>
      </c>
      <c r="BH12" s="80">
        <v>0.35</v>
      </c>
      <c r="BI12" s="191">
        <v>167.47</v>
      </c>
      <c r="BJ12" s="80">
        <v>0.4</v>
      </c>
      <c r="BK12" s="191">
        <v>154.58000000000001</v>
      </c>
      <c r="BM12" s="109">
        <v>9</v>
      </c>
      <c r="BN12" s="145" t="s">
        <v>74</v>
      </c>
      <c r="BO12" s="145" t="s">
        <v>66</v>
      </c>
      <c r="BP12" s="174">
        <v>24</v>
      </c>
      <c r="BU12" s="112"/>
    </row>
    <row r="13" spans="1:78" ht="11.25" customHeight="1" x14ac:dyDescent="0.25">
      <c r="A13" s="47"/>
      <c r="B13" s="5"/>
      <c r="C13" s="5"/>
      <c r="D13" s="5"/>
      <c r="E13" s="5"/>
      <c r="F13" s="12"/>
      <c r="G13" s="5"/>
      <c r="H13" s="5"/>
      <c r="I13" s="46"/>
      <c r="J13" s="1"/>
      <c r="K13" s="1"/>
      <c r="M13" s="105" t="s">
        <v>73</v>
      </c>
      <c r="N13" s="75" t="s">
        <v>66</v>
      </c>
      <c r="O13" s="75" t="s">
        <v>4</v>
      </c>
      <c r="P13" s="74">
        <v>18</v>
      </c>
      <c r="Q13" s="74">
        <v>25</v>
      </c>
      <c r="R13" s="79">
        <v>286.26795140625012</v>
      </c>
      <c r="S13" s="78">
        <v>0.3</v>
      </c>
      <c r="T13" s="79">
        <v>180.35</v>
      </c>
      <c r="U13" s="78">
        <v>0.35</v>
      </c>
      <c r="V13" s="79">
        <v>167.47</v>
      </c>
      <c r="W13" s="78">
        <v>0.4</v>
      </c>
      <c r="X13" s="79">
        <v>154.58000000000001</v>
      </c>
      <c r="Z13" s="105" t="s">
        <v>73</v>
      </c>
      <c r="AA13" s="75" t="s">
        <v>66</v>
      </c>
      <c r="AB13" s="105" t="s">
        <v>4</v>
      </c>
      <c r="AC13" s="105">
        <v>18</v>
      </c>
      <c r="AD13" s="75">
        <v>25</v>
      </c>
      <c r="AE13" s="189">
        <v>350.56863703125003</v>
      </c>
      <c r="AF13" s="190">
        <v>0.3</v>
      </c>
      <c r="AG13" s="191">
        <v>220.86</v>
      </c>
      <c r="AH13" s="80">
        <v>0.35</v>
      </c>
      <c r="AI13" s="191">
        <v>205.08</v>
      </c>
      <c r="AJ13" s="80">
        <v>0.4</v>
      </c>
      <c r="AK13" s="191">
        <v>189.31</v>
      </c>
      <c r="AM13" s="75" t="s">
        <v>73</v>
      </c>
      <c r="AN13" s="75" t="s">
        <v>66</v>
      </c>
      <c r="AO13" s="105" t="s">
        <v>4</v>
      </c>
      <c r="AP13" s="105">
        <v>18</v>
      </c>
      <c r="AQ13" s="75">
        <v>25</v>
      </c>
      <c r="AR13" s="189">
        <v>286.26795140625012</v>
      </c>
      <c r="AS13" s="190">
        <v>0.3</v>
      </c>
      <c r="AT13" s="191">
        <v>180.35</v>
      </c>
      <c r="AU13" s="80">
        <v>0.35</v>
      </c>
      <c r="AV13" s="191">
        <v>167.47</v>
      </c>
      <c r="AW13" s="80">
        <v>0.4</v>
      </c>
      <c r="AX13" s="191">
        <v>154.58000000000001</v>
      </c>
      <c r="AZ13" s="75" t="s">
        <v>73</v>
      </c>
      <c r="BA13" s="75" t="s">
        <v>66</v>
      </c>
      <c r="BB13" s="105" t="s">
        <v>4</v>
      </c>
      <c r="BC13" s="105">
        <v>18</v>
      </c>
      <c r="BD13" s="75">
        <v>25</v>
      </c>
      <c r="BE13" s="189">
        <v>286.26795140625012</v>
      </c>
      <c r="BF13" s="190">
        <v>0.3</v>
      </c>
      <c r="BG13" s="191">
        <v>180.35</v>
      </c>
      <c r="BH13" s="80">
        <v>0.35</v>
      </c>
      <c r="BI13" s="191">
        <v>167.47</v>
      </c>
      <c r="BJ13" s="80">
        <v>0.4</v>
      </c>
      <c r="BK13" s="191">
        <v>154.58000000000001</v>
      </c>
      <c r="BM13" s="109">
        <v>10</v>
      </c>
      <c r="BN13" s="145" t="s">
        <v>75</v>
      </c>
      <c r="BO13" s="145" t="s">
        <v>66</v>
      </c>
      <c r="BP13" s="174">
        <v>18</v>
      </c>
    </row>
    <row r="14" spans="1:78" ht="16.5" x14ac:dyDescent="0.3">
      <c r="A14" s="47"/>
      <c r="B14" s="5"/>
      <c r="C14" s="5"/>
      <c r="D14" s="204" t="s">
        <v>14</v>
      </c>
      <c r="E14" s="204"/>
      <c r="F14" s="204"/>
      <c r="G14" s="204"/>
      <c r="H14" s="5"/>
      <c r="I14" s="46"/>
      <c r="J14" s="1"/>
      <c r="K14" s="1"/>
      <c r="M14" s="105" t="s">
        <v>67</v>
      </c>
      <c r="N14" s="75" t="s">
        <v>66</v>
      </c>
      <c r="O14" s="75" t="s">
        <v>7</v>
      </c>
      <c r="P14" s="74">
        <v>18</v>
      </c>
      <c r="Q14" s="74">
        <v>25</v>
      </c>
      <c r="R14" s="79">
        <v>286.26795140625012</v>
      </c>
      <c r="S14" s="78">
        <v>0.3</v>
      </c>
      <c r="T14" s="79">
        <v>180.35</v>
      </c>
      <c r="U14" s="78">
        <v>0.35</v>
      </c>
      <c r="V14" s="79">
        <v>167.47</v>
      </c>
      <c r="W14" s="78">
        <v>0.4</v>
      </c>
      <c r="X14" s="79">
        <v>154.58000000000001</v>
      </c>
      <c r="Z14" s="105" t="s">
        <v>67</v>
      </c>
      <c r="AA14" s="75" t="s">
        <v>66</v>
      </c>
      <c r="AB14" s="105" t="s">
        <v>7</v>
      </c>
      <c r="AC14" s="105">
        <v>18</v>
      </c>
      <c r="AD14" s="75">
        <v>25</v>
      </c>
      <c r="AE14" s="189">
        <v>350.56863703125003</v>
      </c>
      <c r="AF14" s="190">
        <v>0.3</v>
      </c>
      <c r="AG14" s="191">
        <v>220.86</v>
      </c>
      <c r="AH14" s="80">
        <v>0.35</v>
      </c>
      <c r="AI14" s="191">
        <v>205.08</v>
      </c>
      <c r="AJ14" s="80">
        <v>0.4</v>
      </c>
      <c r="AK14" s="191">
        <v>189.31</v>
      </c>
      <c r="AM14" s="75" t="s">
        <v>67</v>
      </c>
      <c r="AN14" s="75" t="s">
        <v>66</v>
      </c>
      <c r="AO14" s="105" t="s">
        <v>7</v>
      </c>
      <c r="AP14" s="105">
        <v>18</v>
      </c>
      <c r="AQ14" s="75">
        <v>25</v>
      </c>
      <c r="AR14" s="189">
        <v>286.26795140625012</v>
      </c>
      <c r="AS14" s="190">
        <v>0.3</v>
      </c>
      <c r="AT14" s="191">
        <v>180.35</v>
      </c>
      <c r="AU14" s="80">
        <v>0.35</v>
      </c>
      <c r="AV14" s="191">
        <v>167.47</v>
      </c>
      <c r="AW14" s="80">
        <v>0.4</v>
      </c>
      <c r="AX14" s="191">
        <v>154.58000000000001</v>
      </c>
      <c r="AZ14" s="75" t="s">
        <v>67</v>
      </c>
      <c r="BA14" s="75" t="s">
        <v>66</v>
      </c>
      <c r="BB14" s="105" t="s">
        <v>7</v>
      </c>
      <c r="BC14" s="105">
        <v>18</v>
      </c>
      <c r="BD14" s="75">
        <v>25</v>
      </c>
      <c r="BE14" s="189">
        <v>286.26795140625012</v>
      </c>
      <c r="BF14" s="190">
        <v>0.3</v>
      </c>
      <c r="BG14" s="191">
        <v>180.35</v>
      </c>
      <c r="BH14" s="80">
        <v>0.35</v>
      </c>
      <c r="BI14" s="191">
        <v>167.47</v>
      </c>
      <c r="BJ14" s="80">
        <v>0.4</v>
      </c>
      <c r="BK14" s="191">
        <v>154.58000000000001</v>
      </c>
      <c r="BM14" s="109">
        <v>11</v>
      </c>
      <c r="BN14" s="145" t="s">
        <v>67</v>
      </c>
      <c r="BO14" s="145" t="s">
        <v>66</v>
      </c>
      <c r="BP14" s="174">
        <v>18</v>
      </c>
    </row>
    <row r="15" spans="1:78" ht="15.75" x14ac:dyDescent="0.25">
      <c r="A15" s="55"/>
      <c r="B15" s="16"/>
      <c r="C15" s="16"/>
      <c r="D15" s="25" t="s">
        <v>15</v>
      </c>
      <c r="E15" s="203" t="s">
        <v>42</v>
      </c>
      <c r="F15" s="203"/>
      <c r="G15" s="26" t="s">
        <v>56</v>
      </c>
      <c r="H15" s="16"/>
      <c r="I15" s="56"/>
      <c r="J15" s="17"/>
      <c r="K15" s="17"/>
      <c r="L15" s="75"/>
      <c r="M15" s="105" t="s">
        <v>74</v>
      </c>
      <c r="N15" s="75" t="s">
        <v>66</v>
      </c>
      <c r="O15" s="75" t="s">
        <v>6</v>
      </c>
      <c r="P15" s="74">
        <v>24</v>
      </c>
      <c r="Q15" s="74">
        <v>25</v>
      </c>
      <c r="R15" s="79">
        <v>286.26795140625012</v>
      </c>
      <c r="S15" s="78">
        <v>0.3</v>
      </c>
      <c r="T15" s="79">
        <v>180.35</v>
      </c>
      <c r="U15" s="78">
        <v>0.35</v>
      </c>
      <c r="V15" s="79">
        <v>167.47</v>
      </c>
      <c r="W15" s="78">
        <v>0.4</v>
      </c>
      <c r="X15" s="79">
        <v>154.58000000000001</v>
      </c>
      <c r="Z15" s="105" t="s">
        <v>74</v>
      </c>
      <c r="AA15" s="75" t="s">
        <v>66</v>
      </c>
      <c r="AB15" s="105" t="s">
        <v>6</v>
      </c>
      <c r="AC15" s="105">
        <v>24</v>
      </c>
      <c r="AD15" s="75">
        <v>25</v>
      </c>
      <c r="AE15" s="189">
        <v>350.56863703125003</v>
      </c>
      <c r="AF15" s="190">
        <v>0.3</v>
      </c>
      <c r="AG15" s="191">
        <v>220.86</v>
      </c>
      <c r="AH15" s="80">
        <v>0.35</v>
      </c>
      <c r="AI15" s="191">
        <v>205.08</v>
      </c>
      <c r="AJ15" s="80">
        <v>0.4</v>
      </c>
      <c r="AK15" s="191">
        <v>189.31</v>
      </c>
      <c r="AM15" s="75" t="s">
        <v>74</v>
      </c>
      <c r="AN15" s="75" t="s">
        <v>66</v>
      </c>
      <c r="AO15" s="105" t="s">
        <v>6</v>
      </c>
      <c r="AP15" s="105">
        <v>24</v>
      </c>
      <c r="AQ15" s="75">
        <v>25</v>
      </c>
      <c r="AR15" s="189">
        <v>286.26795140625012</v>
      </c>
      <c r="AS15" s="190">
        <v>0.3</v>
      </c>
      <c r="AT15" s="191">
        <v>180.35</v>
      </c>
      <c r="AU15" s="80">
        <v>0.35</v>
      </c>
      <c r="AV15" s="191">
        <v>167.47</v>
      </c>
      <c r="AW15" s="80">
        <v>0.4</v>
      </c>
      <c r="AX15" s="191">
        <v>154.58000000000001</v>
      </c>
      <c r="AZ15" s="75" t="s">
        <v>74</v>
      </c>
      <c r="BA15" s="75" t="s">
        <v>66</v>
      </c>
      <c r="BB15" s="105" t="s">
        <v>6</v>
      </c>
      <c r="BC15" s="105">
        <v>24</v>
      </c>
      <c r="BD15" s="75">
        <v>25</v>
      </c>
      <c r="BE15" s="189">
        <v>286.26795140625012</v>
      </c>
      <c r="BF15" s="190">
        <v>0.3</v>
      </c>
      <c r="BG15" s="191">
        <v>180.35</v>
      </c>
      <c r="BH15" s="80">
        <v>0.35</v>
      </c>
      <c r="BI15" s="191">
        <v>167.47</v>
      </c>
      <c r="BJ15" s="80">
        <v>0.4</v>
      </c>
      <c r="BK15" s="191">
        <v>154.58000000000001</v>
      </c>
      <c r="BM15" s="109">
        <v>12</v>
      </c>
      <c r="BN15" s="145" t="s">
        <v>68</v>
      </c>
      <c r="BO15" s="145" t="s">
        <v>66</v>
      </c>
      <c r="BP15" s="174">
        <v>18</v>
      </c>
    </row>
    <row r="16" spans="1:78" ht="15.75" x14ac:dyDescent="0.25">
      <c r="A16" s="55"/>
      <c r="B16" s="16"/>
      <c r="C16" s="16"/>
      <c r="D16" s="6" t="str">
        <f ca="1">IF(E16&gt;0,"Sem Desconto","")</f>
        <v>Sem Desconto</v>
      </c>
      <c r="E16" s="206">
        <f ca="1">IFERROR(VLOOKUP($BS$1,INDIRECT($BS$2),6,FALSE),"")</f>
        <v>350.56863703125003</v>
      </c>
      <c r="F16" s="207"/>
      <c r="G16" s="13">
        <f ca="1">IFERROR(VLOOKUP($BS$1,INDIRECT($BS$2),5,FALSE),"")</f>
        <v>25</v>
      </c>
      <c r="H16" s="16"/>
      <c r="I16" s="56"/>
      <c r="J16" s="17"/>
      <c r="K16" s="17"/>
      <c r="L16" s="75"/>
      <c r="M16" s="105" t="s">
        <v>38</v>
      </c>
      <c r="N16" s="75" t="s">
        <v>66</v>
      </c>
      <c r="O16" s="75" t="s">
        <v>4</v>
      </c>
      <c r="P16" s="74">
        <v>42</v>
      </c>
      <c r="Q16" s="74">
        <v>43</v>
      </c>
      <c r="R16" s="79">
        <v>286.26795140625012</v>
      </c>
      <c r="S16" s="78">
        <v>0.3</v>
      </c>
      <c r="T16" s="79">
        <v>180.35</v>
      </c>
      <c r="U16" s="78">
        <v>0.35</v>
      </c>
      <c r="V16" s="79">
        <v>167.47</v>
      </c>
      <c r="W16" s="78">
        <v>0.4</v>
      </c>
      <c r="X16" s="79">
        <v>154.58000000000001</v>
      </c>
      <c r="Z16" s="105" t="s">
        <v>38</v>
      </c>
      <c r="AA16" s="75" t="s">
        <v>66</v>
      </c>
      <c r="AB16" s="105" t="s">
        <v>4</v>
      </c>
      <c r="AC16" s="105">
        <v>42</v>
      </c>
      <c r="AD16" s="75">
        <v>43</v>
      </c>
      <c r="AE16" s="189">
        <v>350.56863703125003</v>
      </c>
      <c r="AF16" s="190">
        <v>0.3</v>
      </c>
      <c r="AG16" s="191">
        <v>220.86</v>
      </c>
      <c r="AH16" s="80">
        <v>0.35</v>
      </c>
      <c r="AI16" s="191">
        <v>205.08</v>
      </c>
      <c r="AJ16" s="80">
        <v>0.4</v>
      </c>
      <c r="AK16" s="191">
        <v>189.31</v>
      </c>
      <c r="AM16" s="75" t="s">
        <v>38</v>
      </c>
      <c r="AN16" s="75" t="s">
        <v>66</v>
      </c>
      <c r="AO16" s="105" t="s">
        <v>4</v>
      </c>
      <c r="AP16" s="105">
        <v>42</v>
      </c>
      <c r="AQ16" s="75">
        <v>43</v>
      </c>
      <c r="AR16" s="189">
        <v>286.26795140625012</v>
      </c>
      <c r="AS16" s="190">
        <v>0.3</v>
      </c>
      <c r="AT16" s="191">
        <v>180.35</v>
      </c>
      <c r="AU16" s="80">
        <v>0.35</v>
      </c>
      <c r="AV16" s="191">
        <v>167.47</v>
      </c>
      <c r="AW16" s="80">
        <v>0.4</v>
      </c>
      <c r="AX16" s="191">
        <v>154.58000000000001</v>
      </c>
      <c r="AZ16" s="75" t="s">
        <v>38</v>
      </c>
      <c r="BA16" s="75" t="s">
        <v>66</v>
      </c>
      <c r="BB16" s="105" t="s">
        <v>4</v>
      </c>
      <c r="BC16" s="105">
        <v>42</v>
      </c>
      <c r="BD16" s="75">
        <v>43</v>
      </c>
      <c r="BE16" s="189">
        <v>286.26795140625012</v>
      </c>
      <c r="BF16" s="190">
        <v>0.3</v>
      </c>
      <c r="BG16" s="191">
        <v>180.35</v>
      </c>
      <c r="BH16" s="80">
        <v>0.35</v>
      </c>
      <c r="BI16" s="191">
        <v>167.47</v>
      </c>
      <c r="BJ16" s="80">
        <v>0.4</v>
      </c>
      <c r="BK16" s="191">
        <v>154.58000000000001</v>
      </c>
      <c r="BM16" s="109">
        <v>13</v>
      </c>
      <c r="BN16" s="145" t="s">
        <v>69</v>
      </c>
      <c r="BO16" s="145" t="s">
        <v>66</v>
      </c>
      <c r="BP16" s="174">
        <v>18</v>
      </c>
    </row>
    <row r="17" spans="1:78" ht="6" customHeight="1" x14ac:dyDescent="0.25">
      <c r="A17" s="47"/>
      <c r="B17" s="5"/>
      <c r="C17" s="5"/>
      <c r="D17" s="19"/>
      <c r="E17" s="12"/>
      <c r="F17" s="12"/>
      <c r="G17" s="5"/>
      <c r="H17" s="5"/>
      <c r="I17" s="46"/>
      <c r="J17" s="1"/>
      <c r="K17" s="1"/>
      <c r="M17" s="105" t="s">
        <v>35</v>
      </c>
      <c r="N17" s="75" t="s">
        <v>66</v>
      </c>
      <c r="O17" s="75" t="s">
        <v>4</v>
      </c>
      <c r="P17" s="74">
        <v>42</v>
      </c>
      <c r="Q17" s="74">
        <v>43</v>
      </c>
      <c r="R17" s="79">
        <v>286.26795140625012</v>
      </c>
      <c r="S17" s="78">
        <v>0.3</v>
      </c>
      <c r="T17" s="79">
        <v>180.35</v>
      </c>
      <c r="U17" s="78">
        <v>0.35</v>
      </c>
      <c r="V17" s="79">
        <v>167.47</v>
      </c>
      <c r="W17" s="78">
        <v>0.4</v>
      </c>
      <c r="X17" s="79">
        <v>154.58000000000001</v>
      </c>
      <c r="Z17" s="105" t="s">
        <v>35</v>
      </c>
      <c r="AA17" s="75" t="s">
        <v>66</v>
      </c>
      <c r="AB17" s="105" t="s">
        <v>4</v>
      </c>
      <c r="AC17" s="105">
        <v>42</v>
      </c>
      <c r="AD17" s="75">
        <v>43</v>
      </c>
      <c r="AE17" s="189">
        <v>350.56863703125003</v>
      </c>
      <c r="AF17" s="190">
        <v>0.3</v>
      </c>
      <c r="AG17" s="191">
        <v>220.86</v>
      </c>
      <c r="AH17" s="80">
        <v>0.35</v>
      </c>
      <c r="AI17" s="191">
        <v>205.08</v>
      </c>
      <c r="AJ17" s="80">
        <v>0.4</v>
      </c>
      <c r="AK17" s="191">
        <v>189.31</v>
      </c>
      <c r="AM17" s="75" t="s">
        <v>35</v>
      </c>
      <c r="AN17" s="75" t="s">
        <v>66</v>
      </c>
      <c r="AO17" s="105" t="s">
        <v>4</v>
      </c>
      <c r="AP17" s="105">
        <v>42</v>
      </c>
      <c r="AQ17" s="75">
        <v>43</v>
      </c>
      <c r="AR17" s="189">
        <v>286.26795140625012</v>
      </c>
      <c r="AS17" s="190">
        <v>0.3</v>
      </c>
      <c r="AT17" s="191">
        <v>180.35</v>
      </c>
      <c r="AU17" s="80">
        <v>0.35</v>
      </c>
      <c r="AV17" s="191">
        <v>167.47</v>
      </c>
      <c r="AW17" s="80">
        <v>0.4</v>
      </c>
      <c r="AX17" s="191">
        <v>154.58000000000001</v>
      </c>
      <c r="AZ17" s="75" t="s">
        <v>35</v>
      </c>
      <c r="BA17" s="75" t="s">
        <v>66</v>
      </c>
      <c r="BB17" s="105" t="s">
        <v>4</v>
      </c>
      <c r="BC17" s="105">
        <v>42</v>
      </c>
      <c r="BD17" s="75">
        <v>43</v>
      </c>
      <c r="BE17" s="189">
        <v>286.26795140625012</v>
      </c>
      <c r="BF17" s="190">
        <v>0.3</v>
      </c>
      <c r="BG17" s="191">
        <v>180.35</v>
      </c>
      <c r="BH17" s="80">
        <v>0.35</v>
      </c>
      <c r="BI17" s="191">
        <v>167.47</v>
      </c>
      <c r="BJ17" s="80">
        <v>0.4</v>
      </c>
      <c r="BK17" s="191">
        <v>154.58000000000001</v>
      </c>
      <c r="BM17" s="109">
        <v>14</v>
      </c>
      <c r="BN17" s="145" t="s">
        <v>80</v>
      </c>
      <c r="BO17" s="145" t="s">
        <v>66</v>
      </c>
      <c r="BP17" s="174">
        <v>18</v>
      </c>
      <c r="BS17" s="112"/>
    </row>
    <row r="18" spans="1:78" ht="16.5" x14ac:dyDescent="0.3">
      <c r="A18" s="47"/>
      <c r="B18" s="5"/>
      <c r="C18" s="5"/>
      <c r="D18" s="204" t="s">
        <v>43</v>
      </c>
      <c r="E18" s="204"/>
      <c r="F18" s="204"/>
      <c r="G18" s="204"/>
      <c r="H18" s="5"/>
      <c r="I18" s="46"/>
      <c r="J18" s="1"/>
      <c r="K18" s="1"/>
      <c r="M18" s="105" t="s">
        <v>34</v>
      </c>
      <c r="N18" s="75" t="s">
        <v>66</v>
      </c>
      <c r="O18" s="75" t="s">
        <v>4</v>
      </c>
      <c r="P18" s="74">
        <v>42</v>
      </c>
      <c r="Q18" s="74">
        <v>43</v>
      </c>
      <c r="R18" s="79">
        <v>286.26795140625012</v>
      </c>
      <c r="S18" s="78">
        <v>0.3</v>
      </c>
      <c r="T18" s="79">
        <v>180.35</v>
      </c>
      <c r="U18" s="78">
        <v>0.35</v>
      </c>
      <c r="V18" s="79">
        <v>167.47</v>
      </c>
      <c r="W18" s="78">
        <v>0.4</v>
      </c>
      <c r="X18" s="79">
        <v>154.58000000000001</v>
      </c>
      <c r="Z18" s="105" t="s">
        <v>34</v>
      </c>
      <c r="AA18" s="75" t="s">
        <v>66</v>
      </c>
      <c r="AB18" s="105" t="s">
        <v>4</v>
      </c>
      <c r="AC18" s="105">
        <v>42</v>
      </c>
      <c r="AD18" s="75">
        <v>43</v>
      </c>
      <c r="AE18" s="189">
        <v>350.56863703125003</v>
      </c>
      <c r="AF18" s="190">
        <v>0.3</v>
      </c>
      <c r="AG18" s="191">
        <v>220.86</v>
      </c>
      <c r="AH18" s="80">
        <v>0.35</v>
      </c>
      <c r="AI18" s="191">
        <v>205.08</v>
      </c>
      <c r="AJ18" s="80">
        <v>0.4</v>
      </c>
      <c r="AK18" s="191">
        <v>189.31</v>
      </c>
      <c r="AM18" s="75" t="s">
        <v>34</v>
      </c>
      <c r="AN18" s="75" t="s">
        <v>66</v>
      </c>
      <c r="AO18" s="105" t="s">
        <v>4</v>
      </c>
      <c r="AP18" s="105">
        <v>42</v>
      </c>
      <c r="AQ18" s="75">
        <v>43</v>
      </c>
      <c r="AR18" s="189">
        <v>286.26795140625012</v>
      </c>
      <c r="AS18" s="190">
        <v>0.3</v>
      </c>
      <c r="AT18" s="191">
        <v>180.35</v>
      </c>
      <c r="AU18" s="80">
        <v>0.35</v>
      </c>
      <c r="AV18" s="191">
        <v>167.47</v>
      </c>
      <c r="AW18" s="80">
        <v>0.4</v>
      </c>
      <c r="AX18" s="191">
        <v>154.58000000000001</v>
      </c>
      <c r="AZ18" s="75" t="s">
        <v>34</v>
      </c>
      <c r="BA18" s="75" t="s">
        <v>66</v>
      </c>
      <c r="BB18" s="105" t="s">
        <v>4</v>
      </c>
      <c r="BC18" s="105">
        <v>42</v>
      </c>
      <c r="BD18" s="75">
        <v>43</v>
      </c>
      <c r="BE18" s="189">
        <v>286.26795140625012</v>
      </c>
      <c r="BF18" s="190">
        <v>0.3</v>
      </c>
      <c r="BG18" s="191">
        <v>180.35</v>
      </c>
      <c r="BH18" s="80">
        <v>0.35</v>
      </c>
      <c r="BI18" s="191">
        <v>167.47</v>
      </c>
      <c r="BJ18" s="80">
        <v>0.4</v>
      </c>
      <c r="BK18" s="191">
        <v>154.58000000000001</v>
      </c>
      <c r="BM18" s="109">
        <v>15</v>
      </c>
      <c r="BN18" s="145" t="s">
        <v>70</v>
      </c>
      <c r="BO18" s="145" t="s">
        <v>66</v>
      </c>
      <c r="BP18" s="174">
        <v>18</v>
      </c>
    </row>
    <row r="19" spans="1:78" s="29" customFormat="1" ht="26.25" x14ac:dyDescent="0.25">
      <c r="A19" s="57"/>
      <c r="B19" s="24"/>
      <c r="C19" s="24"/>
      <c r="D19" s="25" t="s">
        <v>15</v>
      </c>
      <c r="E19" s="25" t="s">
        <v>42</v>
      </c>
      <c r="F19" s="25" t="s">
        <v>57</v>
      </c>
      <c r="G19" s="26" t="s">
        <v>58</v>
      </c>
      <c r="H19" s="24"/>
      <c r="I19" s="58"/>
      <c r="J19" s="27"/>
      <c r="K19" s="27"/>
      <c r="L19" s="113"/>
      <c r="M19" s="105" t="s">
        <v>33</v>
      </c>
      <c r="N19" s="75" t="s">
        <v>66</v>
      </c>
      <c r="O19" s="75" t="s">
        <v>4</v>
      </c>
      <c r="P19" s="74">
        <v>42</v>
      </c>
      <c r="Q19" s="74">
        <v>43</v>
      </c>
      <c r="R19" s="79">
        <v>286.26795140625012</v>
      </c>
      <c r="S19" s="78">
        <v>0.3</v>
      </c>
      <c r="T19" s="79">
        <v>180.35</v>
      </c>
      <c r="U19" s="78">
        <v>0.35</v>
      </c>
      <c r="V19" s="79">
        <v>167.47</v>
      </c>
      <c r="W19" s="78">
        <v>0.4</v>
      </c>
      <c r="X19" s="79">
        <v>154.58000000000001</v>
      </c>
      <c r="Y19" s="75"/>
      <c r="Z19" s="105" t="s">
        <v>33</v>
      </c>
      <c r="AA19" s="75" t="s">
        <v>66</v>
      </c>
      <c r="AB19" s="105" t="s">
        <v>4</v>
      </c>
      <c r="AC19" s="105">
        <v>42</v>
      </c>
      <c r="AD19" s="75">
        <v>43</v>
      </c>
      <c r="AE19" s="189">
        <v>350.56863703125003</v>
      </c>
      <c r="AF19" s="190">
        <v>0.3</v>
      </c>
      <c r="AG19" s="191">
        <v>220.86</v>
      </c>
      <c r="AH19" s="80">
        <v>0.35</v>
      </c>
      <c r="AI19" s="191">
        <v>205.08</v>
      </c>
      <c r="AJ19" s="80">
        <v>0.4</v>
      </c>
      <c r="AK19" s="191">
        <v>189.31</v>
      </c>
      <c r="AL19" s="80"/>
      <c r="AM19" s="75" t="s">
        <v>33</v>
      </c>
      <c r="AN19" s="75" t="s">
        <v>66</v>
      </c>
      <c r="AO19" s="105" t="s">
        <v>4</v>
      </c>
      <c r="AP19" s="105">
        <v>42</v>
      </c>
      <c r="AQ19" s="75">
        <v>43</v>
      </c>
      <c r="AR19" s="189">
        <v>286.26795140625012</v>
      </c>
      <c r="AS19" s="190">
        <v>0.3</v>
      </c>
      <c r="AT19" s="191">
        <v>180.35</v>
      </c>
      <c r="AU19" s="80">
        <v>0.35</v>
      </c>
      <c r="AV19" s="191">
        <v>167.47</v>
      </c>
      <c r="AW19" s="80">
        <v>0.4</v>
      </c>
      <c r="AX19" s="191">
        <v>154.58000000000001</v>
      </c>
      <c r="AY19" s="80"/>
      <c r="AZ19" s="75" t="s">
        <v>33</v>
      </c>
      <c r="BA19" s="75" t="s">
        <v>66</v>
      </c>
      <c r="BB19" s="105" t="s">
        <v>4</v>
      </c>
      <c r="BC19" s="105">
        <v>42</v>
      </c>
      <c r="BD19" s="75">
        <v>43</v>
      </c>
      <c r="BE19" s="189">
        <v>286.26795140625012</v>
      </c>
      <c r="BF19" s="190">
        <v>0.3</v>
      </c>
      <c r="BG19" s="191">
        <v>180.35</v>
      </c>
      <c r="BH19" s="80">
        <v>0.35</v>
      </c>
      <c r="BI19" s="191">
        <v>167.47</v>
      </c>
      <c r="BJ19" s="80">
        <v>0.4</v>
      </c>
      <c r="BK19" s="191">
        <v>154.58000000000001</v>
      </c>
      <c r="BL19" s="79"/>
      <c r="BM19" s="109">
        <v>16</v>
      </c>
      <c r="BN19" s="145" t="s">
        <v>76</v>
      </c>
      <c r="BO19" s="145" t="s">
        <v>66</v>
      </c>
      <c r="BP19" s="174">
        <v>18</v>
      </c>
      <c r="BQ19" s="75"/>
      <c r="BR19" s="114"/>
      <c r="BS19" s="115"/>
      <c r="BT19" s="114"/>
      <c r="BU19" s="114"/>
      <c r="BV19" s="114"/>
      <c r="BW19" s="114"/>
      <c r="BX19" s="114"/>
      <c r="BY19" s="72"/>
      <c r="BZ19" s="72"/>
    </row>
    <row r="20" spans="1:78" ht="15.75" x14ac:dyDescent="0.25">
      <c r="A20" s="55"/>
      <c r="B20" s="16"/>
      <c r="C20" s="16"/>
      <c r="D20" s="6">
        <f ca="1">IFERROR(VLOOKUP($BS$1,INDIRECT($BS$2),7,FALSE),"")</f>
        <v>0.3</v>
      </c>
      <c r="E20" s="14">
        <f ca="1">IFERROR(VLOOKUP($BS$1,INDIRECT($BS$2),8,FALSE),"")</f>
        <v>220.86</v>
      </c>
      <c r="F20" s="13">
        <f ca="1">IFERROR(VLOOKUP($BS$1,INDIRECT($BS$2),5,FALSE),"")</f>
        <v>25</v>
      </c>
      <c r="G20" s="33" t="str">
        <f ca="1">IF(F20&gt;0,"Paga","")</f>
        <v>Paga</v>
      </c>
      <c r="H20" s="16"/>
      <c r="I20" s="56"/>
      <c r="J20" s="17"/>
      <c r="K20" s="17"/>
      <c r="L20" s="75"/>
      <c r="M20" s="105" t="s">
        <v>22</v>
      </c>
      <c r="N20" s="75" t="s">
        <v>66</v>
      </c>
      <c r="O20" s="75" t="s">
        <v>4</v>
      </c>
      <c r="P20" s="74">
        <v>36</v>
      </c>
      <c r="Q20" s="74">
        <v>37</v>
      </c>
      <c r="R20" s="79">
        <v>362.58442171875009</v>
      </c>
      <c r="S20" s="78">
        <v>0.3</v>
      </c>
      <c r="T20" s="79">
        <v>228.43</v>
      </c>
      <c r="U20" s="78">
        <v>0.35</v>
      </c>
      <c r="V20" s="79">
        <v>212.11</v>
      </c>
      <c r="W20" s="78">
        <v>0.4</v>
      </c>
      <c r="X20" s="79">
        <v>195.8</v>
      </c>
      <c r="Z20" s="105" t="s">
        <v>22</v>
      </c>
      <c r="AA20" s="75" t="s">
        <v>66</v>
      </c>
      <c r="AB20" s="105" t="s">
        <v>4</v>
      </c>
      <c r="AC20" s="105">
        <v>36</v>
      </c>
      <c r="AD20" s="75">
        <v>37</v>
      </c>
      <c r="AE20" s="189">
        <v>416.33070187500005</v>
      </c>
      <c r="AF20" s="190">
        <v>0.3</v>
      </c>
      <c r="AG20" s="191">
        <v>262.29000000000002</v>
      </c>
      <c r="AH20" s="80">
        <v>0.35</v>
      </c>
      <c r="AI20" s="191">
        <v>243.55</v>
      </c>
      <c r="AJ20" s="80">
        <v>0.4</v>
      </c>
      <c r="AK20" s="191">
        <v>224.82</v>
      </c>
      <c r="AM20" s="75" t="s">
        <v>22</v>
      </c>
      <c r="AN20" s="75" t="s">
        <v>66</v>
      </c>
      <c r="AO20" s="105" t="s">
        <v>4</v>
      </c>
      <c r="AP20" s="105">
        <v>36</v>
      </c>
      <c r="AQ20" s="75">
        <v>37</v>
      </c>
      <c r="AR20" s="189">
        <v>362.58442171875009</v>
      </c>
      <c r="AS20" s="190">
        <v>0.3</v>
      </c>
      <c r="AT20" s="191">
        <v>228.43</v>
      </c>
      <c r="AU20" s="80">
        <v>0.35</v>
      </c>
      <c r="AV20" s="191">
        <v>212.11</v>
      </c>
      <c r="AW20" s="80">
        <v>0.4</v>
      </c>
      <c r="AX20" s="191">
        <v>195.8</v>
      </c>
      <c r="AZ20" s="75" t="s">
        <v>22</v>
      </c>
      <c r="BA20" s="75" t="s">
        <v>66</v>
      </c>
      <c r="BB20" s="105" t="s">
        <v>4</v>
      </c>
      <c r="BC20" s="105">
        <v>36</v>
      </c>
      <c r="BD20" s="75">
        <v>37</v>
      </c>
      <c r="BE20" s="189">
        <v>362.58442171875009</v>
      </c>
      <c r="BF20" s="190">
        <v>0.3</v>
      </c>
      <c r="BG20" s="191">
        <v>228.43</v>
      </c>
      <c r="BH20" s="80">
        <v>0.35</v>
      </c>
      <c r="BI20" s="191">
        <v>212.11</v>
      </c>
      <c r="BJ20" s="80">
        <v>0.4</v>
      </c>
      <c r="BK20" s="191">
        <v>195.8</v>
      </c>
      <c r="BM20" s="109">
        <v>17</v>
      </c>
      <c r="BN20" s="145" t="s">
        <v>77</v>
      </c>
      <c r="BO20" s="145" t="s">
        <v>66</v>
      </c>
      <c r="BP20" s="174">
        <v>18</v>
      </c>
      <c r="BV20" s="111"/>
    </row>
    <row r="21" spans="1:78" ht="15.75" x14ac:dyDescent="0.25">
      <c r="A21" s="47"/>
      <c r="B21" s="16"/>
      <c r="C21" s="16"/>
      <c r="D21" s="20" t="str">
        <f ca="1">IF($D$20=0,"","▶  O valor da mensalidade já inclui o desconto de pontualidade de 10% para pagamento no dia 08/mês")</f>
        <v>▶  O valor da mensalidade já inclui o desconto de pontualidade de 10% para pagamento no dia 08/mês</v>
      </c>
      <c r="E21" s="21"/>
      <c r="F21" s="22"/>
      <c r="G21" s="23"/>
      <c r="H21" s="16"/>
      <c r="I21" s="56"/>
      <c r="J21" s="1"/>
      <c r="K21" s="1"/>
      <c r="M21" s="105" t="s">
        <v>21</v>
      </c>
      <c r="N21" s="75" t="s">
        <v>66</v>
      </c>
      <c r="O21" s="75" t="s">
        <v>4</v>
      </c>
      <c r="P21" s="74">
        <v>36</v>
      </c>
      <c r="Q21" s="74">
        <v>37</v>
      </c>
      <c r="R21" s="79">
        <v>362.58442171875009</v>
      </c>
      <c r="S21" s="78">
        <v>0.3</v>
      </c>
      <c r="T21" s="79">
        <v>228.43</v>
      </c>
      <c r="U21" s="78">
        <v>0.35</v>
      </c>
      <c r="V21" s="79">
        <v>212.11</v>
      </c>
      <c r="W21" s="78">
        <v>0.4</v>
      </c>
      <c r="X21" s="79">
        <v>195.8</v>
      </c>
      <c r="Z21" s="105" t="s">
        <v>21</v>
      </c>
      <c r="AA21" s="75" t="s">
        <v>66</v>
      </c>
      <c r="AB21" s="105" t="s">
        <v>4</v>
      </c>
      <c r="AC21" s="105">
        <v>36</v>
      </c>
      <c r="AD21" s="75">
        <v>37</v>
      </c>
      <c r="AE21" s="189">
        <v>416.33070187500005</v>
      </c>
      <c r="AF21" s="190">
        <v>0.3</v>
      </c>
      <c r="AG21" s="191">
        <v>262.29000000000002</v>
      </c>
      <c r="AH21" s="80">
        <v>0.35</v>
      </c>
      <c r="AI21" s="191">
        <v>243.55</v>
      </c>
      <c r="AJ21" s="80">
        <v>0.4</v>
      </c>
      <c r="AK21" s="191">
        <v>224.82</v>
      </c>
      <c r="AM21" s="75" t="s">
        <v>21</v>
      </c>
      <c r="AN21" s="75" t="s">
        <v>66</v>
      </c>
      <c r="AO21" s="105" t="s">
        <v>4</v>
      </c>
      <c r="AP21" s="105">
        <v>36</v>
      </c>
      <c r="AQ21" s="75">
        <v>37</v>
      </c>
      <c r="AR21" s="189">
        <v>362.58442171875009</v>
      </c>
      <c r="AS21" s="190">
        <v>0.3</v>
      </c>
      <c r="AT21" s="191">
        <v>228.43</v>
      </c>
      <c r="AU21" s="80">
        <v>0.35</v>
      </c>
      <c r="AV21" s="191">
        <v>212.11</v>
      </c>
      <c r="AW21" s="80">
        <v>0.4</v>
      </c>
      <c r="AX21" s="191">
        <v>195.8</v>
      </c>
      <c r="AZ21" s="75" t="s">
        <v>21</v>
      </c>
      <c r="BA21" s="75" t="s">
        <v>66</v>
      </c>
      <c r="BB21" s="105" t="s">
        <v>4</v>
      </c>
      <c r="BC21" s="105">
        <v>36</v>
      </c>
      <c r="BD21" s="75">
        <v>37</v>
      </c>
      <c r="BE21" s="189">
        <v>362.58442171875009</v>
      </c>
      <c r="BF21" s="190">
        <v>0.3</v>
      </c>
      <c r="BG21" s="191">
        <v>228.43</v>
      </c>
      <c r="BH21" s="80">
        <v>0.35</v>
      </c>
      <c r="BI21" s="191">
        <v>212.11</v>
      </c>
      <c r="BJ21" s="80">
        <v>0.4</v>
      </c>
      <c r="BK21" s="191">
        <v>195.8</v>
      </c>
      <c r="BM21" s="109">
        <v>18</v>
      </c>
      <c r="BN21" s="145" t="s">
        <v>71</v>
      </c>
      <c r="BO21" s="145" t="s">
        <v>66</v>
      </c>
      <c r="BP21" s="174">
        <v>18</v>
      </c>
    </row>
    <row r="22" spans="1:78" ht="6" customHeight="1" x14ac:dyDescent="0.25">
      <c r="A22" s="47"/>
      <c r="B22" s="5"/>
      <c r="C22" s="5"/>
      <c r="D22" s="20"/>
      <c r="E22" s="12"/>
      <c r="F22" s="12"/>
      <c r="G22" s="5"/>
      <c r="H22" s="5"/>
      <c r="I22" s="46"/>
      <c r="J22" s="1"/>
      <c r="K22" s="1"/>
      <c r="M22" s="105" t="s">
        <v>19</v>
      </c>
      <c r="N22" s="75" t="s">
        <v>66</v>
      </c>
      <c r="O22" s="75" t="s">
        <v>6</v>
      </c>
      <c r="P22" s="74">
        <v>36</v>
      </c>
      <c r="Q22" s="74">
        <v>37</v>
      </c>
      <c r="R22" s="79">
        <v>630.01681875000008</v>
      </c>
      <c r="S22" s="78">
        <v>0.3</v>
      </c>
      <c r="T22" s="79">
        <v>396.91</v>
      </c>
      <c r="U22" s="78">
        <v>0.35</v>
      </c>
      <c r="V22" s="79">
        <v>368.56</v>
      </c>
      <c r="W22" s="78">
        <v>0.4</v>
      </c>
      <c r="X22" s="79">
        <v>340.21</v>
      </c>
      <c r="Z22" s="105" t="s">
        <v>19</v>
      </c>
      <c r="AA22" s="75" t="s">
        <v>66</v>
      </c>
      <c r="AB22" s="105" t="s">
        <v>6</v>
      </c>
      <c r="AC22" s="105">
        <v>36</v>
      </c>
      <c r="AD22" s="75">
        <v>37</v>
      </c>
      <c r="AE22" s="189">
        <v>723.22033781250013</v>
      </c>
      <c r="AF22" s="190">
        <v>0.3</v>
      </c>
      <c r="AG22" s="191">
        <v>455.63</v>
      </c>
      <c r="AH22" s="80">
        <v>0.35</v>
      </c>
      <c r="AI22" s="191">
        <v>423.08</v>
      </c>
      <c r="AJ22" s="80">
        <v>0.4</v>
      </c>
      <c r="AK22" s="191">
        <v>390.54</v>
      </c>
      <c r="AM22" s="75" t="s">
        <v>19</v>
      </c>
      <c r="AN22" s="75" t="s">
        <v>66</v>
      </c>
      <c r="AO22" s="105" t="s">
        <v>6</v>
      </c>
      <c r="AP22" s="105">
        <v>36</v>
      </c>
      <c r="AQ22" s="75">
        <v>37</v>
      </c>
      <c r="AR22" s="189">
        <v>630.01681875000008</v>
      </c>
      <c r="AS22" s="190">
        <v>0.3</v>
      </c>
      <c r="AT22" s="191">
        <v>396.91</v>
      </c>
      <c r="AU22" s="80">
        <v>0.35</v>
      </c>
      <c r="AV22" s="191">
        <v>368.56</v>
      </c>
      <c r="AW22" s="80">
        <v>0.4</v>
      </c>
      <c r="AX22" s="191">
        <v>340.21</v>
      </c>
      <c r="AZ22" s="75" t="s">
        <v>19</v>
      </c>
      <c r="BA22" s="75" t="s">
        <v>66</v>
      </c>
      <c r="BB22" s="105" t="s">
        <v>6</v>
      </c>
      <c r="BC22" s="105">
        <v>36</v>
      </c>
      <c r="BD22" s="75">
        <v>37</v>
      </c>
      <c r="BE22" s="189">
        <v>630.01681875000008</v>
      </c>
      <c r="BF22" s="190">
        <v>0.3</v>
      </c>
      <c r="BG22" s="191">
        <v>396.91</v>
      </c>
      <c r="BH22" s="80">
        <v>0.35</v>
      </c>
      <c r="BI22" s="191">
        <v>368.56</v>
      </c>
      <c r="BJ22" s="80">
        <v>0.4</v>
      </c>
      <c r="BK22" s="191">
        <v>340.21</v>
      </c>
      <c r="BM22" s="109">
        <v>19</v>
      </c>
      <c r="BN22" s="145" t="s">
        <v>72</v>
      </c>
      <c r="BO22" s="145" t="s">
        <v>66</v>
      </c>
      <c r="BP22" s="174">
        <v>18</v>
      </c>
    </row>
    <row r="23" spans="1:78" ht="16.5" x14ac:dyDescent="0.3">
      <c r="A23" s="47"/>
      <c r="B23" s="5"/>
      <c r="C23" s="5"/>
      <c r="D23" s="204" t="s">
        <v>44</v>
      </c>
      <c r="E23" s="204"/>
      <c r="F23" s="204"/>
      <c r="G23" s="204"/>
      <c r="H23" s="5"/>
      <c r="I23" s="46"/>
      <c r="J23" s="1"/>
      <c r="K23" s="1"/>
      <c r="M23" s="105" t="s">
        <v>75</v>
      </c>
      <c r="N23" s="75" t="s">
        <v>66</v>
      </c>
      <c r="O23" s="75" t="s">
        <v>4</v>
      </c>
      <c r="P23" s="74">
        <v>18</v>
      </c>
      <c r="Q23" s="74">
        <v>25</v>
      </c>
      <c r="R23" s="79">
        <v>286.26795140625012</v>
      </c>
      <c r="S23" s="78">
        <v>0.3</v>
      </c>
      <c r="T23" s="79">
        <v>180.35</v>
      </c>
      <c r="U23" s="78">
        <v>0.35</v>
      </c>
      <c r="V23" s="79">
        <v>167.47</v>
      </c>
      <c r="W23" s="78">
        <v>0.4</v>
      </c>
      <c r="X23" s="79">
        <v>154.58000000000001</v>
      </c>
      <c r="Z23" s="105" t="s">
        <v>75</v>
      </c>
      <c r="AA23" s="75" t="s">
        <v>66</v>
      </c>
      <c r="AB23" s="105" t="s">
        <v>4</v>
      </c>
      <c r="AC23" s="105">
        <v>18</v>
      </c>
      <c r="AD23" s="75">
        <v>25</v>
      </c>
      <c r="AE23" s="189">
        <v>350.56863703125003</v>
      </c>
      <c r="AF23" s="190">
        <v>0.3</v>
      </c>
      <c r="AG23" s="191">
        <v>220.86</v>
      </c>
      <c r="AH23" s="80">
        <v>0.35</v>
      </c>
      <c r="AI23" s="191">
        <v>205.08</v>
      </c>
      <c r="AJ23" s="80">
        <v>0.4</v>
      </c>
      <c r="AK23" s="191">
        <v>189.31</v>
      </c>
      <c r="AM23" s="75" t="s">
        <v>75</v>
      </c>
      <c r="AN23" s="75" t="s">
        <v>66</v>
      </c>
      <c r="AO23" s="105" t="s">
        <v>4</v>
      </c>
      <c r="AP23" s="105">
        <v>18</v>
      </c>
      <c r="AQ23" s="75">
        <v>25</v>
      </c>
      <c r="AR23" s="189">
        <v>286.26795140625012</v>
      </c>
      <c r="AS23" s="190">
        <v>0.3</v>
      </c>
      <c r="AT23" s="191">
        <v>180.35</v>
      </c>
      <c r="AU23" s="80">
        <v>0.35</v>
      </c>
      <c r="AV23" s="191">
        <v>167.47</v>
      </c>
      <c r="AW23" s="80">
        <v>0.4</v>
      </c>
      <c r="AX23" s="191">
        <v>154.58000000000001</v>
      </c>
      <c r="AZ23" s="75" t="s">
        <v>75</v>
      </c>
      <c r="BA23" s="75" t="s">
        <v>66</v>
      </c>
      <c r="BB23" s="105" t="s">
        <v>4</v>
      </c>
      <c r="BC23" s="105">
        <v>18</v>
      </c>
      <c r="BD23" s="75">
        <v>25</v>
      </c>
      <c r="BE23" s="189">
        <v>286.26795140625012</v>
      </c>
      <c r="BF23" s="190">
        <v>0.3</v>
      </c>
      <c r="BG23" s="191">
        <v>180.35</v>
      </c>
      <c r="BH23" s="80">
        <v>0.35</v>
      </c>
      <c r="BI23" s="191">
        <v>167.47</v>
      </c>
      <c r="BJ23" s="80">
        <v>0.4</v>
      </c>
      <c r="BK23" s="191">
        <v>154.58000000000001</v>
      </c>
      <c r="BM23" s="109">
        <v>20</v>
      </c>
      <c r="BN23" s="145" t="s">
        <v>73</v>
      </c>
      <c r="BO23" s="145" t="s">
        <v>66</v>
      </c>
      <c r="BP23" s="174">
        <v>18</v>
      </c>
    </row>
    <row r="24" spans="1:78" s="29" customFormat="1" ht="26.25" x14ac:dyDescent="0.25">
      <c r="A24" s="59"/>
      <c r="B24" s="24"/>
      <c r="C24" s="24"/>
      <c r="D24" s="25" t="s">
        <v>15</v>
      </c>
      <c r="E24" s="25" t="s">
        <v>42</v>
      </c>
      <c r="F24" s="25" t="s">
        <v>57</v>
      </c>
      <c r="G24" s="26" t="s">
        <v>58</v>
      </c>
      <c r="H24" s="24"/>
      <c r="I24" s="58"/>
      <c r="J24" s="28"/>
      <c r="K24" s="28"/>
      <c r="L24" s="114"/>
      <c r="M24" s="105" t="s">
        <v>85</v>
      </c>
      <c r="N24" s="75" t="s">
        <v>66</v>
      </c>
      <c r="O24" s="75" t="s">
        <v>4</v>
      </c>
      <c r="P24" s="74">
        <v>18</v>
      </c>
      <c r="Q24" s="74">
        <v>25</v>
      </c>
      <c r="R24" s="79">
        <v>286.26795140625012</v>
      </c>
      <c r="S24" s="78">
        <v>0.3</v>
      </c>
      <c r="T24" s="79">
        <v>180.35</v>
      </c>
      <c r="U24" s="78">
        <v>0.35</v>
      </c>
      <c r="V24" s="79">
        <v>167.47</v>
      </c>
      <c r="W24" s="78">
        <v>0.4</v>
      </c>
      <c r="X24" s="79">
        <v>154.58000000000001</v>
      </c>
      <c r="Y24" s="75"/>
      <c r="Z24" s="105" t="s">
        <v>85</v>
      </c>
      <c r="AA24" s="75" t="s">
        <v>66</v>
      </c>
      <c r="AB24" s="105" t="s">
        <v>4</v>
      </c>
      <c r="AC24" s="105">
        <v>18</v>
      </c>
      <c r="AD24" s="75">
        <v>25</v>
      </c>
      <c r="AE24" s="189">
        <v>350.56863703125003</v>
      </c>
      <c r="AF24" s="190">
        <v>0.3</v>
      </c>
      <c r="AG24" s="191">
        <v>220.86</v>
      </c>
      <c r="AH24" s="80">
        <v>0.35</v>
      </c>
      <c r="AI24" s="191">
        <v>205.08</v>
      </c>
      <c r="AJ24" s="80">
        <v>0.4</v>
      </c>
      <c r="AK24" s="191">
        <v>189.31</v>
      </c>
      <c r="AL24" s="80"/>
      <c r="AM24" s="75" t="s">
        <v>85</v>
      </c>
      <c r="AN24" s="75" t="s">
        <v>66</v>
      </c>
      <c r="AO24" s="105" t="s">
        <v>4</v>
      </c>
      <c r="AP24" s="105">
        <v>18</v>
      </c>
      <c r="AQ24" s="75">
        <v>25</v>
      </c>
      <c r="AR24" s="189">
        <v>286.26795140625012</v>
      </c>
      <c r="AS24" s="190">
        <v>0.3</v>
      </c>
      <c r="AT24" s="191">
        <v>180.35</v>
      </c>
      <c r="AU24" s="80">
        <v>0.35</v>
      </c>
      <c r="AV24" s="191">
        <v>167.47</v>
      </c>
      <c r="AW24" s="80">
        <v>0.4</v>
      </c>
      <c r="AX24" s="191">
        <v>154.58000000000001</v>
      </c>
      <c r="AY24" s="80"/>
      <c r="AZ24" s="75" t="s">
        <v>85</v>
      </c>
      <c r="BA24" s="75" t="s">
        <v>66</v>
      </c>
      <c r="BB24" s="105" t="s">
        <v>4</v>
      </c>
      <c r="BC24" s="105">
        <v>18</v>
      </c>
      <c r="BD24" s="75">
        <v>25</v>
      </c>
      <c r="BE24" s="189">
        <v>286.26795140625012</v>
      </c>
      <c r="BF24" s="190">
        <v>0.3</v>
      </c>
      <c r="BG24" s="191">
        <v>180.35</v>
      </c>
      <c r="BH24" s="80">
        <v>0.35</v>
      </c>
      <c r="BI24" s="191">
        <v>167.47</v>
      </c>
      <c r="BJ24" s="80">
        <v>0.4</v>
      </c>
      <c r="BK24" s="191">
        <v>154.58000000000001</v>
      </c>
      <c r="BL24" s="79"/>
      <c r="BM24" s="109">
        <v>21</v>
      </c>
      <c r="BN24" s="145" t="s">
        <v>85</v>
      </c>
      <c r="BO24" s="145" t="s">
        <v>66</v>
      </c>
      <c r="BP24" s="174">
        <v>18</v>
      </c>
      <c r="BQ24" s="75"/>
      <c r="BR24" s="114"/>
      <c r="BS24" s="115"/>
      <c r="BT24" s="114"/>
      <c r="BU24" s="114"/>
      <c r="BV24" s="114"/>
      <c r="BW24" s="114"/>
      <c r="BX24" s="114"/>
      <c r="BY24" s="72"/>
      <c r="BZ24" s="72"/>
    </row>
    <row r="25" spans="1:78" ht="15.75" x14ac:dyDescent="0.25">
      <c r="A25" s="55"/>
      <c r="B25" s="16"/>
      <c r="C25" s="16"/>
      <c r="D25" s="6">
        <f ca="1">IFERROR(VLOOKUP($BS$1,INDIRECT($BS$2),7,FALSE),"")</f>
        <v>0.3</v>
      </c>
      <c r="E25" s="14">
        <f ca="1">IFERROR(VLOOKUP($BS$1,INDIRECT($BS$2),8,FALSE),"")</f>
        <v>220.86</v>
      </c>
      <c r="F25" s="13">
        <f ca="1">IFERROR(VLOOKUP($BS$1,INDIRECT($BS$2),5,FALSE),"")</f>
        <v>25</v>
      </c>
      <c r="G25" s="34" t="str">
        <f ca="1">IF(F25&gt;0,"Paga","")</f>
        <v>Paga</v>
      </c>
      <c r="H25" s="16"/>
      <c r="I25" s="56"/>
      <c r="J25" s="17"/>
      <c r="K25" s="17"/>
      <c r="L25" s="75"/>
      <c r="M25" s="105"/>
      <c r="R25" s="79"/>
      <c r="S25" s="78"/>
      <c r="T25" s="79"/>
      <c r="U25" s="78"/>
      <c r="V25" s="79"/>
      <c r="W25" s="79"/>
      <c r="X25" s="79"/>
      <c r="Z25" s="105"/>
      <c r="AB25" s="105"/>
      <c r="AC25" s="105"/>
      <c r="AD25" s="105"/>
      <c r="AE25" s="106"/>
      <c r="AF25" s="107"/>
      <c r="AG25" s="108"/>
      <c r="AH25" s="107"/>
      <c r="AI25" s="108"/>
      <c r="AJ25" s="108"/>
      <c r="AK25" s="108"/>
      <c r="AM25" s="75"/>
      <c r="AN25" s="75"/>
      <c r="AO25" s="75"/>
      <c r="AP25" s="74"/>
      <c r="AQ25" s="74"/>
      <c r="AZ25" s="75"/>
      <c r="BA25" s="75"/>
      <c r="BB25" s="75"/>
      <c r="BC25" s="74"/>
      <c r="BD25" s="74"/>
      <c r="BN25" s="73"/>
      <c r="BO25" s="73"/>
    </row>
    <row r="26" spans="1:78" ht="15.75" x14ac:dyDescent="0.25">
      <c r="A26" s="55"/>
      <c r="B26" s="16"/>
      <c r="C26" s="16"/>
      <c r="D26" s="6">
        <f ca="1">IFERROR(VLOOKUP($BS$1,INDIRECT($BS$2),7,FALSE),"")</f>
        <v>0.3</v>
      </c>
      <c r="E26" s="14">
        <f ca="1">IFERROR(VLOOKUP($BS$1,INDIRECT($BS$2),8,FALSE),"")</f>
        <v>220.86</v>
      </c>
      <c r="F26" s="13">
        <f ca="1">IFERROR(VLOOKUP($BS$1,INDIRECT($BS$2),5,FALSE),"")-1</f>
        <v>24</v>
      </c>
      <c r="G26" s="34" t="str">
        <f ca="1">IF(F26&gt;0,"Gratuíta","")</f>
        <v>Gratuíta</v>
      </c>
      <c r="H26" s="16"/>
      <c r="I26" s="56"/>
      <c r="J26" s="17"/>
      <c r="K26" s="17"/>
      <c r="L26" s="75"/>
      <c r="M26" s="105"/>
      <c r="R26" s="79"/>
      <c r="S26" s="78"/>
      <c r="T26" s="79"/>
      <c r="U26" s="78"/>
      <c r="V26" s="79"/>
      <c r="W26" s="79"/>
      <c r="X26" s="79"/>
      <c r="Z26" s="105"/>
      <c r="AB26" s="105"/>
      <c r="AC26" s="105"/>
      <c r="AD26" s="105"/>
      <c r="AE26" s="106"/>
      <c r="AF26" s="107"/>
      <c r="AG26" s="108"/>
      <c r="AH26" s="107"/>
      <c r="AI26" s="108"/>
      <c r="AJ26" s="108"/>
      <c r="AK26" s="108"/>
      <c r="AM26" s="75"/>
      <c r="AN26" s="75"/>
      <c r="AO26" s="75"/>
      <c r="AP26" s="74"/>
      <c r="AQ26" s="74"/>
      <c r="AZ26" s="75"/>
      <c r="BA26" s="75"/>
      <c r="BB26" s="75"/>
      <c r="BC26" s="74"/>
      <c r="BD26" s="74"/>
      <c r="BN26" s="73"/>
      <c r="BO26" s="73"/>
    </row>
    <row r="27" spans="1:78" ht="15.75" x14ac:dyDescent="0.25">
      <c r="A27" s="55"/>
      <c r="B27" s="16"/>
      <c r="C27" s="16"/>
      <c r="D27" s="6">
        <f ca="1">IFERROR(VLOOKUP($BS$1,INDIRECT($BS$2),9,FALSE),"")</f>
        <v>0.35</v>
      </c>
      <c r="E27" s="14">
        <f ca="1">IFERROR(VLOOKUP($BS$1,INDIRECT($BS$2),10,FALSE),"")</f>
        <v>205.08</v>
      </c>
      <c r="F27" s="13">
        <f ca="1">IFERROR(VLOOKUP($BS$1,INDIRECT($BS$2),5,FALSE),"")</f>
        <v>25</v>
      </c>
      <c r="G27" s="34" t="str">
        <f ca="1">IF(F27&gt;0,"Paga","")</f>
        <v>Paga</v>
      </c>
      <c r="H27" s="16"/>
      <c r="I27" s="56"/>
      <c r="J27" s="17"/>
      <c r="K27" s="17"/>
      <c r="L27" s="75"/>
      <c r="M27" s="105"/>
      <c r="R27" s="79"/>
      <c r="S27" s="78"/>
      <c r="T27" s="79"/>
      <c r="U27" s="78"/>
      <c r="V27" s="79"/>
      <c r="W27" s="79"/>
      <c r="X27" s="79"/>
      <c r="Z27" s="105"/>
      <c r="AB27" s="105"/>
      <c r="AC27" s="105"/>
      <c r="AD27" s="105"/>
      <c r="AE27" s="106"/>
      <c r="AF27" s="107"/>
      <c r="AG27" s="108"/>
      <c r="AH27" s="107"/>
      <c r="AI27" s="108"/>
      <c r="AJ27" s="108"/>
      <c r="AK27" s="108"/>
      <c r="AM27" s="75"/>
      <c r="AN27" s="75"/>
      <c r="AO27" s="75"/>
      <c r="AP27" s="74"/>
      <c r="AQ27" s="74"/>
      <c r="AZ27" s="75"/>
      <c r="BA27" s="75"/>
      <c r="BB27" s="75"/>
      <c r="BC27" s="74"/>
      <c r="BD27" s="74"/>
      <c r="BN27" s="73"/>
      <c r="BO27" s="73"/>
    </row>
    <row r="28" spans="1:78" ht="15.75" x14ac:dyDescent="0.25">
      <c r="A28" s="55"/>
      <c r="B28" s="16"/>
      <c r="C28" s="16"/>
      <c r="D28" s="6">
        <f ca="1">IFERROR(VLOOKUP($BS$1,INDIRECT($BS$2),9,FALSE),"")</f>
        <v>0.35</v>
      </c>
      <c r="E28" s="14">
        <f ca="1">IFERROR(VLOOKUP($BS$1,INDIRECT($BS$2),10,FALSE),"")</f>
        <v>205.08</v>
      </c>
      <c r="F28" s="13">
        <f ca="1">IFERROR(VLOOKUP($BS$1,INDIRECT($BS$2),5,FALSE),"")-1</f>
        <v>24</v>
      </c>
      <c r="G28" s="34" t="str">
        <f ca="1">IF(F28&gt;0,"Gratuíta","")</f>
        <v>Gratuíta</v>
      </c>
      <c r="H28" s="16"/>
      <c r="I28" s="56"/>
      <c r="J28" s="1"/>
      <c r="K28" s="1"/>
      <c r="M28" s="105"/>
      <c r="R28" s="79"/>
      <c r="S28" s="78"/>
      <c r="T28" s="79"/>
      <c r="U28" s="78"/>
      <c r="V28" s="79"/>
      <c r="W28" s="79"/>
      <c r="X28" s="79"/>
      <c r="Z28" s="105"/>
      <c r="AB28" s="105"/>
      <c r="AC28" s="105"/>
      <c r="AD28" s="105"/>
      <c r="AE28" s="106"/>
      <c r="AF28" s="107"/>
      <c r="AG28" s="108"/>
      <c r="AH28" s="107"/>
      <c r="AI28" s="108"/>
      <c r="AJ28" s="108"/>
      <c r="AK28" s="108"/>
      <c r="AM28" s="75"/>
      <c r="AN28" s="75"/>
      <c r="AO28" s="75"/>
      <c r="AP28" s="74"/>
      <c r="AQ28" s="74"/>
      <c r="AZ28" s="75"/>
      <c r="BA28" s="75"/>
      <c r="BB28" s="75"/>
      <c r="BC28" s="74"/>
      <c r="BD28" s="74"/>
      <c r="BN28" s="73"/>
      <c r="BO28" s="73"/>
    </row>
    <row r="29" spans="1:78" ht="15.75" x14ac:dyDescent="0.25">
      <c r="A29" s="55"/>
      <c r="B29" s="16"/>
      <c r="C29" s="16"/>
      <c r="D29" s="6">
        <f ca="1">IFERROR(VLOOKUP($BS$1,INDIRECT($BS$2),11,FALSE),"")</f>
        <v>0.4</v>
      </c>
      <c r="E29" s="14">
        <f ca="1">IFERROR(VLOOKUP($BS$1,INDIRECT($BS$2),12,FALSE),"")</f>
        <v>189.31</v>
      </c>
      <c r="F29" s="13">
        <f ca="1">IFERROR(VLOOKUP($BS$1,INDIRECT($BS$2),5,FALSE),"")</f>
        <v>25</v>
      </c>
      <c r="G29" s="34" t="str">
        <f ca="1">IF(F29&gt;0,"Paga","")</f>
        <v>Paga</v>
      </c>
      <c r="H29" s="16"/>
      <c r="I29" s="56"/>
      <c r="M29" s="105"/>
      <c r="R29" s="79"/>
      <c r="S29" s="78"/>
      <c r="T29" s="79"/>
      <c r="U29" s="78"/>
      <c r="V29" s="79"/>
      <c r="W29" s="79"/>
      <c r="X29" s="79"/>
      <c r="Z29" s="105"/>
      <c r="AB29" s="105"/>
      <c r="AC29" s="105"/>
      <c r="AD29" s="105"/>
      <c r="AE29" s="106"/>
      <c r="AF29" s="107"/>
      <c r="AG29" s="108"/>
      <c r="AH29" s="107"/>
      <c r="AI29" s="108"/>
      <c r="AJ29" s="108"/>
      <c r="AK29" s="108"/>
      <c r="AM29" s="75"/>
      <c r="AN29" s="75"/>
      <c r="AO29" s="75"/>
      <c r="AP29" s="74"/>
      <c r="AQ29" s="74"/>
      <c r="AZ29" s="75"/>
      <c r="BA29" s="75"/>
      <c r="BB29" s="75"/>
      <c r="BC29" s="74"/>
      <c r="BD29" s="74"/>
      <c r="BN29" s="73"/>
      <c r="BO29" s="73"/>
    </row>
    <row r="30" spans="1:78" ht="15.75" x14ac:dyDescent="0.25">
      <c r="A30" s="47"/>
      <c r="B30" s="16"/>
      <c r="C30" s="16"/>
      <c r="D30" s="6">
        <f ca="1">IFERROR(VLOOKUP($BS$1,INDIRECT($BS$2),11,FALSE),"")</f>
        <v>0.4</v>
      </c>
      <c r="E30" s="14">
        <f ca="1">IFERROR(VLOOKUP($BS$1,INDIRECT($BS$2),12,FALSE),"")</f>
        <v>189.31</v>
      </c>
      <c r="F30" s="13">
        <f ca="1">IFERROR(VLOOKUP($BS$1,INDIRECT($BS$2),5,FALSE),"")-1</f>
        <v>24</v>
      </c>
      <c r="G30" s="34" t="str">
        <f ca="1">IF(F30&gt;0,"Gratuíta","")</f>
        <v>Gratuíta</v>
      </c>
      <c r="H30" s="16"/>
      <c r="I30" s="56"/>
      <c r="M30" s="105"/>
      <c r="R30" s="79"/>
      <c r="S30" s="78"/>
      <c r="T30" s="79"/>
      <c r="U30" s="78"/>
      <c r="V30" s="79"/>
      <c r="W30" s="79"/>
      <c r="X30" s="79"/>
      <c r="Z30" s="105"/>
      <c r="AB30" s="105"/>
      <c r="AC30" s="105"/>
      <c r="AD30" s="105"/>
      <c r="AE30" s="106"/>
      <c r="AF30" s="107"/>
      <c r="AG30" s="108"/>
      <c r="AH30" s="107"/>
      <c r="AI30" s="108"/>
      <c r="AJ30" s="108"/>
      <c r="AK30" s="108"/>
      <c r="AM30" s="75"/>
      <c r="AN30" s="75"/>
      <c r="AO30" s="75"/>
      <c r="AP30" s="74"/>
      <c r="AQ30" s="74"/>
      <c r="AZ30" s="75"/>
      <c r="BA30" s="75"/>
      <c r="BB30" s="75"/>
      <c r="BC30" s="74"/>
      <c r="BD30" s="74"/>
      <c r="BN30" s="73"/>
      <c r="BO30" s="73"/>
    </row>
    <row r="31" spans="1:78" ht="15.75" x14ac:dyDescent="0.25">
      <c r="A31" s="201" t="s">
        <v>107</v>
      </c>
      <c r="B31" s="5"/>
      <c r="C31" s="5"/>
      <c r="D31" s="20" t="str">
        <f ca="1">IF(D20=0,"","▶  O valor da mensalidade já inclui o desconto de pontualidade de 10% para pagamento no dia 08/mês")</f>
        <v>▶  O valor da mensalidade já inclui o desconto de pontualidade de 10% para pagamento no dia 08/mês</v>
      </c>
      <c r="E31" s="12"/>
      <c r="F31" s="12"/>
      <c r="G31" s="5"/>
      <c r="H31" s="5"/>
      <c r="I31" s="46"/>
      <c r="M31" s="105"/>
      <c r="R31" s="79"/>
      <c r="S31" s="78"/>
      <c r="T31" s="79"/>
      <c r="U31" s="78"/>
      <c r="V31" s="79"/>
      <c r="W31" s="79"/>
      <c r="X31" s="79"/>
      <c r="Z31" s="105"/>
      <c r="AB31" s="105"/>
      <c r="AC31" s="105"/>
      <c r="AD31" s="105"/>
      <c r="AE31" s="106"/>
      <c r="AF31" s="107"/>
      <c r="AG31" s="108"/>
      <c r="AH31" s="107"/>
      <c r="AI31" s="108"/>
      <c r="AJ31" s="108"/>
      <c r="AK31" s="108"/>
      <c r="AM31" s="75"/>
      <c r="AN31" s="75"/>
      <c r="AO31" s="75"/>
      <c r="AP31" s="74"/>
      <c r="AQ31" s="74"/>
      <c r="AZ31" s="75"/>
      <c r="BA31" s="75"/>
      <c r="BB31" s="75"/>
      <c r="BC31" s="74"/>
      <c r="BD31" s="74"/>
    </row>
    <row r="32" spans="1:78" ht="16.5" thickBot="1" x14ac:dyDescent="0.3">
      <c r="A32" s="202"/>
      <c r="B32" s="60"/>
      <c r="C32" s="60"/>
      <c r="D32" s="60"/>
      <c r="E32" s="61"/>
      <c r="F32" s="61"/>
      <c r="G32" s="60"/>
      <c r="H32" s="60"/>
      <c r="I32" s="62"/>
      <c r="M32" s="105"/>
      <c r="R32" s="79"/>
      <c r="S32" s="78"/>
      <c r="T32" s="79"/>
      <c r="U32" s="78"/>
      <c r="V32" s="79"/>
      <c r="W32" s="79"/>
      <c r="X32" s="79"/>
      <c r="Z32" s="105"/>
      <c r="AB32" s="105"/>
      <c r="AC32" s="105"/>
      <c r="AD32" s="105"/>
      <c r="AE32" s="106"/>
      <c r="AF32" s="107"/>
      <c r="AG32" s="108"/>
      <c r="AH32" s="107"/>
      <c r="AI32" s="108"/>
      <c r="AJ32" s="108"/>
      <c r="AK32" s="108"/>
      <c r="AM32" s="75"/>
      <c r="AN32" s="75"/>
      <c r="AO32" s="75"/>
      <c r="AP32" s="74"/>
      <c r="AQ32" s="74"/>
      <c r="AZ32" s="75"/>
      <c r="BA32" s="75"/>
      <c r="BB32" s="75"/>
      <c r="BC32" s="74"/>
      <c r="BD32" s="74"/>
    </row>
    <row r="33" spans="13:56" ht="15.75" x14ac:dyDescent="0.25">
      <c r="M33" s="105"/>
      <c r="R33" s="79"/>
      <c r="S33" s="78"/>
      <c r="T33" s="79"/>
      <c r="U33" s="78"/>
      <c r="V33" s="79"/>
      <c r="W33" s="79"/>
      <c r="X33" s="79"/>
      <c r="Z33" s="105"/>
      <c r="AB33" s="105"/>
      <c r="AC33" s="105"/>
      <c r="AD33" s="105"/>
      <c r="AE33" s="106"/>
      <c r="AF33" s="107"/>
      <c r="AG33" s="108"/>
      <c r="AH33" s="107"/>
      <c r="AI33" s="108"/>
      <c r="AJ33" s="108"/>
      <c r="AK33" s="108"/>
      <c r="AM33" s="75"/>
      <c r="AN33" s="75"/>
      <c r="AO33" s="75"/>
      <c r="AP33" s="74"/>
      <c r="AQ33" s="74"/>
      <c r="AZ33" s="75"/>
      <c r="BA33" s="75"/>
      <c r="BB33" s="75"/>
      <c r="BC33" s="74"/>
      <c r="BD33" s="74"/>
    </row>
    <row r="34" spans="13:56" ht="15.75" x14ac:dyDescent="0.25">
      <c r="M34" s="105"/>
      <c r="R34" s="79"/>
      <c r="S34" s="78"/>
      <c r="T34" s="79"/>
      <c r="U34" s="78"/>
      <c r="V34" s="79"/>
      <c r="W34" s="79"/>
      <c r="X34" s="79"/>
      <c r="Z34" s="105"/>
      <c r="AB34" s="105"/>
      <c r="AC34" s="105"/>
      <c r="AD34" s="105"/>
      <c r="AE34" s="106"/>
      <c r="AF34" s="107"/>
      <c r="AG34" s="108"/>
      <c r="AH34" s="107"/>
      <c r="AI34" s="108"/>
      <c r="AJ34" s="108"/>
      <c r="AK34" s="108"/>
      <c r="AM34" s="75"/>
      <c r="AN34" s="75"/>
      <c r="AO34" s="75"/>
      <c r="AP34" s="74"/>
      <c r="AQ34" s="74"/>
      <c r="AZ34" s="75"/>
      <c r="BA34" s="75"/>
      <c r="BB34" s="75"/>
      <c r="BC34" s="74"/>
      <c r="BD34" s="74"/>
    </row>
    <row r="35" spans="13:56" ht="15.75" x14ac:dyDescent="0.25">
      <c r="M35" s="105"/>
      <c r="R35" s="79"/>
      <c r="S35" s="78"/>
      <c r="T35" s="79"/>
      <c r="U35" s="78"/>
      <c r="V35" s="79"/>
      <c r="W35" s="79"/>
      <c r="X35" s="79"/>
      <c r="Z35" s="105"/>
      <c r="AB35" s="105"/>
      <c r="AC35" s="105"/>
      <c r="AD35" s="105"/>
      <c r="AE35" s="106"/>
      <c r="AF35" s="107"/>
      <c r="AG35" s="108"/>
      <c r="AH35" s="107"/>
      <c r="AI35" s="108"/>
      <c r="AJ35" s="108"/>
      <c r="AK35" s="108"/>
      <c r="AM35" s="75"/>
      <c r="AN35" s="75"/>
      <c r="AO35" s="75"/>
      <c r="AP35" s="74"/>
      <c r="AQ35" s="74"/>
      <c r="AZ35" s="75"/>
      <c r="BA35" s="75"/>
      <c r="BB35" s="75"/>
      <c r="BC35" s="74"/>
      <c r="BD35" s="74"/>
    </row>
    <row r="36" spans="13:56" ht="15.75" x14ac:dyDescent="0.25">
      <c r="M36" s="105"/>
      <c r="R36" s="79"/>
      <c r="S36" s="78"/>
      <c r="T36" s="79"/>
      <c r="U36" s="78"/>
      <c r="V36" s="79"/>
      <c r="W36" s="79"/>
      <c r="X36" s="79"/>
      <c r="Z36" s="105"/>
      <c r="AB36" s="105"/>
      <c r="AC36" s="105"/>
      <c r="AD36" s="105"/>
      <c r="AE36" s="106"/>
      <c r="AF36" s="107"/>
      <c r="AG36" s="108"/>
      <c r="AH36" s="107"/>
      <c r="AI36" s="108"/>
      <c r="AJ36" s="108"/>
      <c r="AK36" s="108"/>
      <c r="AM36" s="75"/>
      <c r="AN36" s="75"/>
      <c r="AO36" s="75"/>
      <c r="AP36" s="74"/>
      <c r="AQ36" s="74"/>
      <c r="AZ36" s="75"/>
      <c r="BA36" s="75"/>
      <c r="BB36" s="75"/>
      <c r="BC36" s="74"/>
      <c r="BD36" s="74"/>
    </row>
    <row r="37" spans="13:56" ht="15.75" x14ac:dyDescent="0.25">
      <c r="M37" s="105"/>
      <c r="R37" s="79"/>
      <c r="S37" s="78"/>
      <c r="T37" s="79"/>
      <c r="U37" s="78"/>
      <c r="V37" s="79"/>
      <c r="W37" s="79"/>
      <c r="X37" s="79"/>
      <c r="Z37" s="105"/>
      <c r="AB37" s="105"/>
      <c r="AC37" s="105"/>
      <c r="AD37" s="105"/>
      <c r="AE37" s="106"/>
      <c r="AF37" s="107"/>
      <c r="AG37" s="108"/>
      <c r="AH37" s="107"/>
      <c r="AI37" s="108"/>
      <c r="AJ37" s="108"/>
      <c r="AK37" s="108"/>
      <c r="AM37" s="75"/>
      <c r="AN37" s="75"/>
      <c r="AO37" s="75"/>
      <c r="AP37" s="74"/>
      <c r="AQ37" s="74"/>
      <c r="AZ37" s="75"/>
      <c r="BA37" s="75"/>
      <c r="BB37" s="75"/>
      <c r="BC37" s="74"/>
      <c r="BD37" s="74"/>
    </row>
    <row r="38" spans="13:56" ht="15.75" x14ac:dyDescent="0.25">
      <c r="M38" s="105"/>
      <c r="R38" s="79"/>
      <c r="S38" s="78"/>
      <c r="T38" s="79"/>
      <c r="U38" s="78"/>
      <c r="V38" s="79"/>
      <c r="W38" s="79"/>
      <c r="X38" s="79"/>
      <c r="Z38" s="105"/>
      <c r="AB38" s="105"/>
      <c r="AC38" s="105"/>
      <c r="AD38" s="105"/>
      <c r="AE38" s="106"/>
      <c r="AF38" s="107"/>
      <c r="AG38" s="108"/>
      <c r="AH38" s="107"/>
      <c r="AI38" s="108"/>
      <c r="AJ38" s="108"/>
      <c r="AK38" s="108"/>
      <c r="AM38" s="75"/>
      <c r="AN38" s="75"/>
      <c r="AO38" s="75"/>
      <c r="AP38" s="74"/>
      <c r="AQ38" s="74"/>
      <c r="AZ38" s="75"/>
      <c r="BA38" s="75"/>
      <c r="BB38" s="75"/>
      <c r="BC38" s="74"/>
      <c r="BD38" s="74"/>
    </row>
    <row r="39" spans="13:56" ht="15.75" x14ac:dyDescent="0.25">
      <c r="M39" s="105"/>
      <c r="R39" s="79"/>
      <c r="S39" s="78"/>
      <c r="T39" s="79"/>
      <c r="U39" s="78"/>
      <c r="V39" s="79"/>
      <c r="W39" s="79"/>
      <c r="X39" s="79"/>
      <c r="Z39" s="105"/>
      <c r="AB39" s="105"/>
      <c r="AC39" s="105"/>
      <c r="AD39" s="105"/>
      <c r="AE39" s="106"/>
      <c r="AF39" s="107"/>
      <c r="AG39" s="108"/>
      <c r="AH39" s="107"/>
      <c r="AI39" s="108"/>
      <c r="AJ39" s="108"/>
      <c r="AK39" s="108"/>
      <c r="AM39" s="75"/>
      <c r="AN39" s="75"/>
      <c r="AO39" s="75"/>
      <c r="AP39" s="74"/>
      <c r="AQ39" s="74"/>
      <c r="AZ39" s="75"/>
      <c r="BA39" s="75"/>
      <c r="BB39" s="75"/>
      <c r="BC39" s="74"/>
      <c r="BD39" s="74"/>
    </row>
    <row r="40" spans="13:56" ht="15.75" x14ac:dyDescent="0.25">
      <c r="M40" s="105"/>
      <c r="R40" s="79"/>
      <c r="S40" s="78"/>
      <c r="T40" s="79"/>
      <c r="U40" s="78"/>
      <c r="V40" s="79"/>
      <c r="W40" s="79"/>
      <c r="X40" s="79"/>
      <c r="Z40" s="105"/>
      <c r="AB40" s="105"/>
      <c r="AC40" s="105"/>
      <c r="AD40" s="105"/>
      <c r="AE40" s="106"/>
      <c r="AF40" s="107"/>
      <c r="AG40" s="108"/>
      <c r="AH40" s="107"/>
      <c r="AI40" s="108"/>
      <c r="AJ40" s="108"/>
      <c r="AK40" s="108"/>
      <c r="AM40" s="75"/>
      <c r="AN40" s="75"/>
      <c r="AO40" s="75"/>
      <c r="AP40" s="74"/>
      <c r="AQ40" s="74"/>
      <c r="AZ40" s="75"/>
      <c r="BA40" s="75"/>
      <c r="BB40" s="75"/>
      <c r="BC40" s="74"/>
      <c r="BD40" s="74"/>
    </row>
    <row r="41" spans="13:56" ht="15.75" x14ac:dyDescent="0.25">
      <c r="M41" s="105"/>
      <c r="R41" s="79"/>
      <c r="S41" s="78"/>
      <c r="T41" s="79"/>
      <c r="U41" s="78"/>
      <c r="V41" s="79"/>
      <c r="W41" s="79"/>
      <c r="X41" s="79"/>
      <c r="Z41" s="105"/>
      <c r="AB41" s="105"/>
      <c r="AC41" s="105"/>
      <c r="AD41" s="105"/>
      <c r="AE41" s="106"/>
      <c r="AF41" s="107"/>
      <c r="AG41" s="108"/>
      <c r="AH41" s="107"/>
      <c r="AI41" s="108"/>
      <c r="AJ41" s="108"/>
      <c r="AK41" s="108"/>
      <c r="AM41" s="75"/>
      <c r="AN41" s="75"/>
      <c r="AO41" s="75"/>
      <c r="AP41" s="74"/>
      <c r="AQ41" s="74"/>
      <c r="AZ41" s="75"/>
      <c r="BA41" s="75"/>
      <c r="BB41" s="75"/>
      <c r="BC41" s="74"/>
      <c r="BD41" s="74"/>
    </row>
    <row r="42" spans="13:56" ht="15.75" x14ac:dyDescent="0.25">
      <c r="M42" s="105"/>
      <c r="R42" s="79"/>
      <c r="S42" s="78"/>
      <c r="T42" s="79"/>
      <c r="U42" s="78"/>
      <c r="V42" s="79"/>
      <c r="W42" s="79"/>
      <c r="X42" s="79"/>
      <c r="Z42" s="105"/>
      <c r="AB42" s="105"/>
      <c r="AC42" s="105"/>
      <c r="AD42" s="105"/>
      <c r="AE42" s="106"/>
      <c r="AF42" s="107"/>
      <c r="AG42" s="108"/>
      <c r="AH42" s="107"/>
      <c r="AI42" s="108"/>
      <c r="AJ42" s="108"/>
      <c r="AK42" s="108"/>
      <c r="AM42" s="75"/>
      <c r="AN42" s="75"/>
      <c r="AO42" s="75"/>
      <c r="AP42" s="74"/>
      <c r="AQ42" s="74"/>
      <c r="AZ42" s="75"/>
      <c r="BA42" s="75"/>
      <c r="BB42" s="75"/>
      <c r="BC42" s="74"/>
      <c r="BD42" s="74"/>
    </row>
    <row r="43" spans="13:56" ht="15.75" x14ac:dyDescent="0.25">
      <c r="M43" s="105"/>
      <c r="R43" s="79"/>
      <c r="S43" s="78"/>
      <c r="T43" s="79"/>
      <c r="U43" s="78"/>
      <c r="V43" s="79"/>
      <c r="W43" s="79"/>
      <c r="X43" s="79"/>
      <c r="Z43" s="105"/>
      <c r="AB43" s="105"/>
      <c r="AC43" s="105"/>
      <c r="AD43" s="105"/>
      <c r="AE43" s="106"/>
      <c r="AF43" s="107"/>
      <c r="AG43" s="108"/>
      <c r="AH43" s="107"/>
      <c r="AI43" s="108"/>
      <c r="AJ43" s="108"/>
      <c r="AK43" s="108"/>
      <c r="AM43" s="75"/>
      <c r="AN43" s="75"/>
      <c r="AO43" s="75"/>
      <c r="AP43" s="74"/>
      <c r="AQ43" s="74"/>
      <c r="AZ43" s="75"/>
      <c r="BA43" s="75"/>
      <c r="BB43" s="75"/>
      <c r="BC43" s="74"/>
      <c r="BD43" s="74"/>
    </row>
    <row r="44" spans="13:56" ht="15.75" x14ac:dyDescent="0.25">
      <c r="M44" s="105"/>
      <c r="R44" s="79"/>
      <c r="S44" s="78"/>
      <c r="T44" s="79"/>
      <c r="U44" s="78"/>
      <c r="V44" s="79"/>
      <c r="W44" s="79"/>
      <c r="X44" s="79"/>
      <c r="Z44" s="105"/>
      <c r="AB44" s="105"/>
      <c r="AC44" s="105"/>
      <c r="AD44" s="105"/>
      <c r="AE44" s="106"/>
      <c r="AF44" s="107"/>
      <c r="AG44" s="108"/>
      <c r="AH44" s="107"/>
      <c r="AI44" s="108"/>
      <c r="AJ44" s="108"/>
      <c r="AK44" s="108"/>
      <c r="AM44" s="75"/>
      <c r="AN44" s="75"/>
      <c r="AO44" s="75"/>
      <c r="AP44" s="74"/>
      <c r="AQ44" s="74"/>
      <c r="AZ44" s="75"/>
      <c r="BA44" s="75"/>
      <c r="BB44" s="75"/>
      <c r="BC44" s="74"/>
      <c r="BD44" s="74"/>
    </row>
    <row r="45" spans="13:56" ht="15.75" x14ac:dyDescent="0.25">
      <c r="M45" s="105"/>
      <c r="R45" s="79"/>
      <c r="S45" s="78"/>
      <c r="T45" s="79"/>
      <c r="U45" s="78"/>
      <c r="V45" s="79"/>
      <c r="W45" s="79"/>
      <c r="X45" s="79"/>
      <c r="Z45" s="105"/>
      <c r="AB45" s="105"/>
      <c r="AC45" s="105"/>
      <c r="AD45" s="105"/>
      <c r="AE45" s="106"/>
      <c r="AF45" s="107"/>
      <c r="AG45" s="108"/>
      <c r="AH45" s="107"/>
      <c r="AI45" s="108"/>
      <c r="AJ45" s="108"/>
      <c r="AK45" s="108"/>
      <c r="AM45" s="75"/>
      <c r="AN45" s="75"/>
      <c r="AO45" s="75"/>
      <c r="AP45" s="74"/>
      <c r="AQ45" s="74"/>
      <c r="AZ45" s="75"/>
      <c r="BA45" s="75"/>
      <c r="BB45" s="75"/>
      <c r="BC45" s="74"/>
      <c r="BD45" s="74"/>
    </row>
    <row r="46" spans="13:56" ht="15.75" x14ac:dyDescent="0.25">
      <c r="M46" s="116"/>
      <c r="R46" s="79"/>
      <c r="S46" s="78"/>
      <c r="T46" s="79"/>
      <c r="U46" s="78"/>
      <c r="V46" s="79"/>
      <c r="W46" s="79"/>
      <c r="X46" s="79"/>
      <c r="Z46" s="105"/>
      <c r="AB46" s="105"/>
      <c r="AC46" s="105"/>
      <c r="AD46" s="105"/>
      <c r="AE46" s="106"/>
      <c r="AF46" s="107"/>
      <c r="AG46" s="108"/>
      <c r="AH46" s="107"/>
      <c r="AI46" s="108"/>
      <c r="AJ46" s="108"/>
      <c r="AK46" s="108"/>
      <c r="AM46" s="75"/>
      <c r="AN46" s="75"/>
      <c r="AO46" s="75"/>
      <c r="AP46" s="74"/>
      <c r="AQ46" s="74"/>
      <c r="AZ46" s="75"/>
      <c r="BA46" s="75"/>
      <c r="BB46" s="75"/>
      <c r="BC46" s="74"/>
      <c r="BD46" s="74"/>
    </row>
    <row r="47" spans="13:56" ht="15.75" x14ac:dyDescent="0.25">
      <c r="M47" s="116"/>
      <c r="R47" s="79"/>
      <c r="S47" s="78"/>
      <c r="T47" s="79"/>
      <c r="U47" s="78"/>
      <c r="V47" s="79"/>
      <c r="W47" s="79"/>
      <c r="X47" s="79"/>
      <c r="Z47" s="105"/>
      <c r="AB47" s="105"/>
      <c r="AC47" s="105"/>
      <c r="AD47" s="105"/>
      <c r="AE47" s="106"/>
      <c r="AF47" s="107"/>
      <c r="AG47" s="108"/>
      <c r="AH47" s="107"/>
      <c r="AI47" s="108"/>
      <c r="AJ47" s="108"/>
      <c r="AK47" s="108"/>
      <c r="AM47" s="117"/>
      <c r="AN47" s="75"/>
      <c r="AO47" s="74"/>
      <c r="AP47" s="76"/>
      <c r="AQ47" s="76"/>
      <c r="AZ47" s="75"/>
      <c r="BA47" s="75"/>
      <c r="BB47" s="75"/>
      <c r="BC47" s="74"/>
      <c r="BD47" s="74"/>
    </row>
    <row r="48" spans="13:56" x14ac:dyDescent="0.25">
      <c r="M48" s="116"/>
      <c r="S48" s="78"/>
      <c r="U48" s="78"/>
      <c r="V48" s="79"/>
      <c r="W48" s="79"/>
      <c r="X48" s="79"/>
      <c r="Z48" s="116"/>
      <c r="AB48" s="116"/>
      <c r="AH48" s="78"/>
      <c r="AM48" s="116"/>
      <c r="AN48" s="75"/>
      <c r="AO48" s="74"/>
      <c r="AP48" s="76"/>
      <c r="AQ48" s="76"/>
      <c r="AZ48" s="116"/>
      <c r="BA48" s="75"/>
      <c r="BB48" s="75"/>
      <c r="BC48" s="74"/>
      <c r="BD48" s="74"/>
    </row>
    <row r="49" spans="19:67" ht="15.75" x14ac:dyDescent="0.25">
      <c r="S49" s="78"/>
      <c r="U49" s="78"/>
      <c r="V49" s="79"/>
      <c r="W49" s="79"/>
      <c r="X49" s="79"/>
      <c r="Z49" s="116"/>
      <c r="AB49" s="116"/>
      <c r="AH49" s="78"/>
      <c r="AM49" s="75"/>
      <c r="AN49" s="75"/>
      <c r="AO49" s="74"/>
      <c r="AZ49" s="75"/>
      <c r="BA49" s="75"/>
      <c r="BB49" s="75"/>
      <c r="BC49" s="74"/>
      <c r="BD49" s="74"/>
      <c r="BN49" s="118"/>
      <c r="BO49" s="118"/>
    </row>
    <row r="50" spans="19:67" ht="15.75" x14ac:dyDescent="0.25">
      <c r="S50" s="78"/>
      <c r="U50" s="78"/>
      <c r="V50" s="79"/>
      <c r="W50" s="79"/>
      <c r="X50" s="79"/>
      <c r="Z50" s="116"/>
      <c r="AB50" s="116"/>
      <c r="AC50" s="81"/>
      <c r="AD50" s="81"/>
      <c r="AE50" s="79"/>
      <c r="AH50" s="78"/>
      <c r="AM50" s="75"/>
      <c r="AN50" s="75"/>
      <c r="AO50" s="74"/>
      <c r="AP50" s="76"/>
      <c r="AQ50" s="76"/>
      <c r="AZ50" s="75"/>
      <c r="BA50" s="75"/>
      <c r="BB50" s="75"/>
      <c r="BC50" s="74"/>
      <c r="BD50" s="74"/>
      <c r="BN50" s="118"/>
      <c r="BO50" s="118"/>
    </row>
    <row r="51" spans="19:67" ht="15.75" x14ac:dyDescent="0.25">
      <c r="S51" s="78"/>
      <c r="U51" s="78"/>
      <c r="V51" s="79"/>
      <c r="W51" s="79"/>
      <c r="X51" s="79"/>
      <c r="Z51" s="116"/>
      <c r="AB51" s="116"/>
      <c r="AC51" s="81"/>
      <c r="AD51" s="81"/>
      <c r="AE51" s="79"/>
      <c r="AH51" s="78"/>
      <c r="AM51" s="75"/>
      <c r="AN51" s="75"/>
      <c r="AO51" s="74"/>
      <c r="AP51" s="76"/>
      <c r="AQ51" s="76"/>
      <c r="AZ51" s="75"/>
      <c r="BA51" s="75"/>
      <c r="BB51" s="75"/>
      <c r="BC51" s="74"/>
      <c r="BD51" s="74"/>
      <c r="BN51" s="118"/>
      <c r="BO51" s="118"/>
    </row>
    <row r="52" spans="19:67" ht="15.75" x14ac:dyDescent="0.25">
      <c r="S52" s="78"/>
      <c r="U52" s="78"/>
      <c r="V52" s="79"/>
      <c r="W52" s="79"/>
      <c r="X52" s="79"/>
      <c r="Z52" s="116"/>
      <c r="AB52" s="116"/>
      <c r="AC52" s="81"/>
      <c r="AD52" s="81"/>
      <c r="AE52" s="79"/>
      <c r="AH52" s="78"/>
      <c r="AM52" s="75"/>
      <c r="AN52" s="75"/>
      <c r="AO52" s="74"/>
      <c r="AP52" s="76"/>
      <c r="AQ52" s="76"/>
      <c r="AZ52" s="75"/>
      <c r="BA52" s="75"/>
      <c r="BB52" s="75"/>
      <c r="BC52" s="74"/>
      <c r="BD52" s="74"/>
      <c r="BN52" s="118"/>
      <c r="BO52" s="118"/>
    </row>
    <row r="53" spans="19:67" ht="15.75" x14ac:dyDescent="0.25">
      <c r="S53" s="78"/>
      <c r="U53" s="78"/>
      <c r="V53" s="79"/>
      <c r="W53" s="79"/>
      <c r="X53" s="79"/>
      <c r="Z53" s="116"/>
      <c r="AB53" s="116"/>
      <c r="AC53" s="81"/>
      <c r="AD53" s="81"/>
      <c r="AE53" s="79"/>
      <c r="AH53" s="78"/>
      <c r="AM53" s="75"/>
      <c r="AN53" s="75"/>
      <c r="AO53" s="74"/>
      <c r="AP53" s="76"/>
      <c r="AQ53" s="76"/>
      <c r="AZ53" s="75"/>
      <c r="BA53" s="75"/>
      <c r="BB53" s="75"/>
      <c r="BC53" s="74"/>
      <c r="BD53" s="74"/>
      <c r="BN53" s="118"/>
      <c r="BO53" s="118"/>
    </row>
    <row r="54" spans="19:67" ht="15.75" x14ac:dyDescent="0.25">
      <c r="S54" s="78"/>
      <c r="U54" s="78"/>
      <c r="V54" s="79"/>
      <c r="W54" s="79"/>
      <c r="X54" s="79"/>
      <c r="Z54" s="116"/>
      <c r="AB54" s="116"/>
      <c r="AH54" s="78"/>
      <c r="AM54" s="75"/>
      <c r="AN54" s="75"/>
      <c r="AO54" s="74"/>
      <c r="AP54" s="76"/>
      <c r="AQ54" s="76"/>
      <c r="AZ54" s="75"/>
      <c r="BA54" s="75"/>
      <c r="BB54" s="75"/>
      <c r="BC54" s="74"/>
      <c r="BD54" s="74"/>
      <c r="BN54" s="118"/>
      <c r="BO54" s="118"/>
    </row>
    <row r="55" spans="19:67" ht="15.75" x14ac:dyDescent="0.25">
      <c r="S55" s="78"/>
      <c r="U55" s="78"/>
      <c r="V55" s="79"/>
      <c r="W55" s="79"/>
      <c r="X55" s="79"/>
      <c r="Z55" s="116"/>
      <c r="AB55" s="116"/>
      <c r="AH55" s="78"/>
      <c r="AM55" s="75"/>
      <c r="AN55" s="75"/>
      <c r="AO55" s="74"/>
      <c r="AP55" s="76"/>
      <c r="AQ55" s="76"/>
      <c r="AZ55" s="75"/>
      <c r="BA55" s="75"/>
      <c r="BB55" s="75"/>
      <c r="BC55" s="74"/>
      <c r="BD55" s="74"/>
      <c r="BN55" s="118"/>
      <c r="BO55" s="118"/>
    </row>
    <row r="56" spans="19:67" ht="15.75" x14ac:dyDescent="0.25">
      <c r="S56" s="78"/>
      <c r="U56" s="78"/>
      <c r="V56" s="79"/>
      <c r="W56" s="79"/>
      <c r="X56" s="79"/>
      <c r="Z56" s="116"/>
      <c r="AB56" s="116"/>
      <c r="AH56" s="78"/>
      <c r="AM56" s="75"/>
      <c r="AN56" s="75"/>
      <c r="AO56" s="74"/>
      <c r="AP56" s="76"/>
      <c r="AQ56" s="76"/>
      <c r="AZ56" s="75"/>
      <c r="BA56" s="75"/>
      <c r="BB56" s="75"/>
      <c r="BC56" s="74"/>
      <c r="BD56" s="74"/>
      <c r="BN56" s="118"/>
      <c r="BO56" s="118"/>
    </row>
    <row r="57" spans="19:67" ht="15.75" x14ac:dyDescent="0.25">
      <c r="S57" s="78"/>
      <c r="U57" s="78"/>
      <c r="V57" s="79"/>
      <c r="W57" s="79"/>
      <c r="X57" s="79"/>
      <c r="Z57" s="116"/>
      <c r="AB57" s="116"/>
      <c r="AH57" s="78"/>
      <c r="AM57" s="75"/>
      <c r="AN57" s="75"/>
      <c r="AO57" s="74"/>
      <c r="AP57" s="76"/>
      <c r="AQ57" s="76"/>
      <c r="AZ57" s="75"/>
      <c r="BA57" s="75"/>
      <c r="BB57" s="75"/>
      <c r="BC57" s="74"/>
      <c r="BD57" s="74"/>
      <c r="BN57" s="118"/>
      <c r="BO57" s="118"/>
    </row>
    <row r="58" spans="19:67" ht="15.75" x14ac:dyDescent="0.25">
      <c r="S58" s="78"/>
      <c r="U58" s="78"/>
      <c r="V58" s="79"/>
      <c r="W58" s="79"/>
      <c r="X58" s="79"/>
      <c r="Z58" s="116"/>
      <c r="AB58" s="116"/>
      <c r="AH58" s="78"/>
      <c r="AM58" s="75"/>
      <c r="AN58" s="75"/>
      <c r="AO58" s="74"/>
      <c r="AP58" s="76"/>
      <c r="AQ58" s="76"/>
      <c r="AZ58" s="75"/>
      <c r="BA58" s="75"/>
      <c r="BB58" s="75"/>
      <c r="BC58" s="74"/>
      <c r="BD58" s="74"/>
      <c r="BN58" s="118"/>
      <c r="BO58" s="118"/>
    </row>
    <row r="59" spans="19:67" ht="15.75" x14ac:dyDescent="0.25">
      <c r="S59" s="78"/>
      <c r="U59" s="78"/>
      <c r="V59" s="79"/>
      <c r="W59" s="79"/>
      <c r="X59" s="79"/>
      <c r="Z59" s="116"/>
      <c r="AB59" s="116"/>
      <c r="AH59" s="78"/>
      <c r="AM59" s="75"/>
      <c r="AN59" s="75"/>
      <c r="AO59" s="74"/>
      <c r="AP59" s="76"/>
      <c r="AQ59" s="76"/>
      <c r="AZ59" s="75"/>
      <c r="BA59" s="75"/>
      <c r="BB59" s="75"/>
      <c r="BC59" s="74"/>
      <c r="BD59" s="74"/>
      <c r="BN59" s="118"/>
      <c r="BO59" s="118"/>
    </row>
    <row r="60" spans="19:67" ht="15.75" x14ac:dyDescent="0.25">
      <c r="S60" s="78"/>
      <c r="U60" s="78"/>
      <c r="V60" s="79"/>
      <c r="W60" s="79"/>
      <c r="X60" s="79"/>
      <c r="Z60" s="116"/>
      <c r="AB60" s="116"/>
      <c r="AH60" s="78"/>
      <c r="AM60" s="75"/>
      <c r="AN60" s="75"/>
      <c r="AO60" s="74"/>
      <c r="AP60" s="76"/>
      <c r="AQ60" s="76"/>
      <c r="AZ60" s="75"/>
      <c r="BA60" s="75"/>
      <c r="BB60" s="75"/>
      <c r="BC60" s="74"/>
      <c r="BD60" s="74"/>
      <c r="BN60" s="118"/>
      <c r="BO60" s="118"/>
    </row>
    <row r="61" spans="19:67" ht="15.75" x14ac:dyDescent="0.25">
      <c r="S61" s="78"/>
      <c r="U61" s="78"/>
      <c r="V61" s="79"/>
      <c r="W61" s="79"/>
      <c r="X61" s="79"/>
      <c r="Z61" s="116"/>
      <c r="AB61" s="116"/>
      <c r="AH61" s="78"/>
      <c r="AM61" s="75"/>
      <c r="AN61" s="75"/>
      <c r="AO61" s="74"/>
      <c r="AP61" s="76"/>
      <c r="AQ61" s="76"/>
      <c r="AZ61" s="75"/>
      <c r="BA61" s="75"/>
      <c r="BB61" s="75"/>
      <c r="BC61" s="74"/>
      <c r="BD61" s="74"/>
      <c r="BN61" s="118"/>
      <c r="BO61" s="118"/>
    </row>
    <row r="62" spans="19:67" ht="15.75" x14ac:dyDescent="0.25">
      <c r="S62" s="78"/>
      <c r="U62" s="78"/>
      <c r="V62" s="79"/>
      <c r="W62" s="79"/>
      <c r="X62" s="79"/>
      <c r="Z62" s="116"/>
      <c r="AB62" s="116"/>
      <c r="AC62" s="81"/>
      <c r="AD62" s="81"/>
      <c r="AE62" s="79"/>
      <c r="AH62" s="78"/>
      <c r="AM62" s="75"/>
      <c r="AN62" s="75"/>
      <c r="AO62" s="74"/>
      <c r="AP62" s="76"/>
      <c r="AQ62" s="76"/>
      <c r="AZ62" s="75"/>
      <c r="BA62" s="75"/>
      <c r="BB62" s="75"/>
      <c r="BC62" s="74"/>
      <c r="BD62" s="74"/>
      <c r="BN62" s="118"/>
      <c r="BO62" s="118"/>
    </row>
    <row r="63" spans="19:67" ht="15.75" x14ac:dyDescent="0.25">
      <c r="S63" s="78"/>
      <c r="U63" s="78"/>
      <c r="V63" s="79"/>
      <c r="W63" s="79"/>
      <c r="X63" s="79"/>
      <c r="Z63" s="116"/>
      <c r="AB63" s="116"/>
      <c r="AC63" s="81"/>
      <c r="AD63" s="81"/>
      <c r="AE63" s="79"/>
      <c r="AH63" s="78"/>
      <c r="AM63" s="75"/>
      <c r="AN63" s="75"/>
      <c r="AO63" s="74"/>
      <c r="AP63" s="76"/>
      <c r="AQ63" s="76"/>
      <c r="AZ63" s="75"/>
      <c r="BA63" s="75"/>
      <c r="BB63" s="75"/>
      <c r="BC63" s="74"/>
      <c r="BD63" s="74"/>
      <c r="BN63" s="118"/>
      <c r="BO63" s="118"/>
    </row>
    <row r="64" spans="19:67" ht="15.75" x14ac:dyDescent="0.25">
      <c r="S64" s="78"/>
      <c r="U64" s="78"/>
      <c r="V64" s="79"/>
      <c r="W64" s="79"/>
      <c r="X64" s="79"/>
      <c r="Z64" s="116"/>
      <c r="AB64" s="116"/>
      <c r="AH64" s="78"/>
      <c r="AM64" s="116"/>
      <c r="AN64" s="75"/>
      <c r="AO64" s="74"/>
      <c r="AP64" s="76"/>
      <c r="AQ64" s="76"/>
      <c r="AZ64" s="75"/>
      <c r="BA64" s="75"/>
      <c r="BB64" s="75"/>
      <c r="BC64" s="74"/>
      <c r="BD64" s="74"/>
      <c r="BN64" s="118"/>
      <c r="BO64" s="118"/>
    </row>
    <row r="65" spans="13:67" ht="15.75" x14ac:dyDescent="0.25">
      <c r="S65" s="78"/>
      <c r="U65" s="78"/>
      <c r="V65" s="79"/>
      <c r="W65" s="79"/>
      <c r="X65" s="79"/>
      <c r="Z65" s="116"/>
      <c r="AB65" s="116"/>
      <c r="AC65" s="81"/>
      <c r="AD65" s="81"/>
      <c r="AE65" s="79"/>
      <c r="AH65" s="78"/>
      <c r="AM65" s="116"/>
      <c r="AN65" s="75"/>
      <c r="AO65" s="74"/>
      <c r="AZ65" s="75"/>
      <c r="BA65" s="75"/>
      <c r="BB65" s="75"/>
      <c r="BC65" s="74"/>
      <c r="BD65" s="74"/>
      <c r="BN65" s="118"/>
      <c r="BO65" s="118"/>
    </row>
    <row r="66" spans="13:67" ht="15.75" x14ac:dyDescent="0.25">
      <c r="S66" s="78"/>
      <c r="U66" s="78"/>
      <c r="V66" s="79"/>
      <c r="W66" s="79"/>
      <c r="X66" s="79"/>
      <c r="Z66" s="116"/>
      <c r="AB66" s="116"/>
      <c r="AH66" s="78"/>
      <c r="AM66" s="116"/>
      <c r="AN66" s="75"/>
      <c r="AO66" s="74"/>
      <c r="AZ66" s="116"/>
      <c r="BA66" s="75"/>
      <c r="BB66" s="116"/>
      <c r="BN66" s="118"/>
      <c r="BO66" s="118"/>
    </row>
    <row r="67" spans="13:67" ht="15.75" x14ac:dyDescent="0.25">
      <c r="S67" s="78"/>
      <c r="U67" s="78"/>
      <c r="V67" s="79"/>
      <c r="W67" s="79"/>
      <c r="X67" s="79"/>
      <c r="Z67" s="116"/>
      <c r="AB67" s="116"/>
      <c r="AH67" s="78"/>
      <c r="AM67" s="116"/>
      <c r="AN67" s="75"/>
      <c r="AO67" s="74"/>
      <c r="AZ67" s="116"/>
      <c r="BA67" s="75"/>
      <c r="BB67" s="75"/>
      <c r="BN67" s="118"/>
      <c r="BO67" s="118"/>
    </row>
    <row r="68" spans="13:67" ht="15.75" x14ac:dyDescent="0.25">
      <c r="S68" s="78"/>
      <c r="U68" s="78"/>
      <c r="V68" s="79"/>
      <c r="W68" s="79"/>
      <c r="X68" s="79"/>
      <c r="Z68" s="116"/>
      <c r="AB68" s="116"/>
      <c r="AH68" s="78"/>
      <c r="AN68" s="75"/>
      <c r="AO68" s="74"/>
      <c r="AZ68" s="116"/>
      <c r="BA68" s="75"/>
      <c r="BB68" s="75"/>
      <c r="BN68" s="118"/>
      <c r="BO68" s="118"/>
    </row>
    <row r="69" spans="13:67" ht="15.75" x14ac:dyDescent="0.25">
      <c r="M69" s="116"/>
      <c r="S69" s="78"/>
      <c r="U69" s="78"/>
      <c r="V69" s="79"/>
      <c r="W69" s="79"/>
      <c r="X69" s="79"/>
      <c r="Z69" s="116"/>
      <c r="AB69" s="116"/>
      <c r="AH69" s="78"/>
      <c r="AN69" s="75"/>
      <c r="AO69" s="119"/>
      <c r="BA69" s="75"/>
      <c r="BB69" s="75"/>
      <c r="BN69" s="118"/>
      <c r="BO69" s="118"/>
    </row>
    <row r="70" spans="13:67" ht="15.75" x14ac:dyDescent="0.25">
      <c r="BN70" s="118"/>
      <c r="BO70" s="118"/>
    </row>
    <row r="71" spans="13:67" ht="15.75" x14ac:dyDescent="0.25">
      <c r="BN71" s="118"/>
      <c r="BO71" s="118"/>
    </row>
    <row r="72" spans="13:67" ht="15.75" x14ac:dyDescent="0.25">
      <c r="BN72" s="118"/>
      <c r="BO72" s="118"/>
    </row>
    <row r="73" spans="13:67" ht="15.75" x14ac:dyDescent="0.25">
      <c r="BN73" s="118"/>
      <c r="BO73" s="118"/>
    </row>
    <row r="74" spans="13:67" ht="15.75" x14ac:dyDescent="0.25">
      <c r="BN74" s="118"/>
      <c r="BO74" s="118"/>
    </row>
    <row r="75" spans="13:67" ht="15.75" x14ac:dyDescent="0.25">
      <c r="BN75" s="118"/>
      <c r="BO75" s="118"/>
    </row>
    <row r="76" spans="13:67" ht="15.75" x14ac:dyDescent="0.25">
      <c r="BN76" s="118"/>
      <c r="BO76" s="118"/>
    </row>
    <row r="77" spans="13:67" ht="15.75" x14ac:dyDescent="0.25">
      <c r="BN77" s="118"/>
      <c r="BO77" s="118"/>
    </row>
    <row r="78" spans="13:67" ht="15.75" x14ac:dyDescent="0.25">
      <c r="BN78" s="118"/>
      <c r="BO78" s="118"/>
    </row>
    <row r="79" spans="13:67" ht="15.75" x14ac:dyDescent="0.25">
      <c r="BN79" s="118"/>
      <c r="BO79" s="118"/>
    </row>
    <row r="80" spans="13:67" ht="15.75" x14ac:dyDescent="0.25">
      <c r="BN80" s="118"/>
      <c r="BO80" s="118"/>
    </row>
    <row r="81" spans="66:67" ht="15.75" x14ac:dyDescent="0.25">
      <c r="BN81" s="118"/>
      <c r="BO81" s="118"/>
    </row>
    <row r="82" spans="66:67" ht="15.75" x14ac:dyDescent="0.25">
      <c r="BN82" s="118"/>
      <c r="BO82" s="118"/>
    </row>
    <row r="83" spans="66:67" ht="15.75" x14ac:dyDescent="0.25">
      <c r="BN83" s="118"/>
      <c r="BO83" s="118"/>
    </row>
    <row r="84" spans="66:67" ht="15.75" x14ac:dyDescent="0.25">
      <c r="BN84" s="118"/>
      <c r="BO84" s="118"/>
    </row>
    <row r="85" spans="66:67" ht="15.75" x14ac:dyDescent="0.25">
      <c r="BN85" s="118"/>
      <c r="BO85" s="118"/>
    </row>
    <row r="86" spans="66:67" ht="15.75" x14ac:dyDescent="0.25">
      <c r="BN86" s="118"/>
      <c r="BO86" s="118"/>
    </row>
  </sheetData>
  <sheetProtection algorithmName="SHA-512" hashValue="cQqh8mCem3LL9iOUOLK2jkF677WcCUjsjHtJ4OS4C4QBJy8jLr6kWblkYu0CKPw4h6GmeGcyiWKgq0Kf2aLd5A==" saltValue="mSKkiM+3cpuPAqUk6a6wtg==" spinCount="100000" sheet="1" objects="1" scenarios="1"/>
  <mergeCells count="15">
    <mergeCell ref="A31:A32"/>
    <mergeCell ref="D18:G18"/>
    <mergeCell ref="D23:G23"/>
    <mergeCell ref="BM2:BP2"/>
    <mergeCell ref="D4:G4"/>
    <mergeCell ref="E10:G10"/>
    <mergeCell ref="D14:G14"/>
    <mergeCell ref="E15:F15"/>
    <mergeCell ref="E16:F16"/>
    <mergeCell ref="AZ2:BI2"/>
    <mergeCell ref="A1:I1"/>
    <mergeCell ref="A2:I2"/>
    <mergeCell ref="M2:V2"/>
    <mergeCell ref="Z2:AI2"/>
    <mergeCell ref="AM2:AV2"/>
  </mergeCells>
  <conditionalFormatting sqref="D20:F20">
    <cfRule type="cellIs" dxfId="10" priority="18" operator="equal">
      <formula>0</formula>
    </cfRule>
  </conditionalFormatting>
  <conditionalFormatting sqref="D25:F30">
    <cfRule type="cellIs" dxfId="9" priority="1" operator="equal">
      <formula>0</formula>
    </cfRule>
  </conditionalFormatting>
  <conditionalFormatting sqref="E10">
    <cfRule type="cellIs" dxfId="8" priority="22" operator="equal">
      <formula>"COM OFERTA"</formula>
    </cfRule>
    <cfRule type="cellIs" dxfId="7" priority="23" operator="equal">
      <formula>"SEM OFERTA"</formula>
    </cfRule>
  </conditionalFormatting>
  <conditionalFormatting sqref="E12">
    <cfRule type="cellIs" dxfId="6" priority="14" operator="equal">
      <formula>0</formula>
    </cfRule>
  </conditionalFormatting>
  <conditionalFormatting sqref="E16">
    <cfRule type="cellIs" dxfId="5" priority="11" operator="equal">
      <formula>0</formula>
    </cfRule>
  </conditionalFormatting>
  <conditionalFormatting sqref="F20 F25:F30">
    <cfRule type="cellIs" dxfId="4" priority="17" operator="equal">
      <formula>-1</formula>
    </cfRule>
  </conditionalFormatting>
  <conditionalFormatting sqref="G12">
    <cfRule type="cellIs" dxfId="3" priority="12" operator="equal">
      <formula>-1</formula>
    </cfRule>
    <cfRule type="cellIs" dxfId="2" priority="13" operator="equal">
      <formula>0</formula>
    </cfRule>
  </conditionalFormatting>
  <conditionalFormatting sqref="G16">
    <cfRule type="cellIs" dxfId="1" priority="15" operator="equal">
      <formula>-1</formula>
    </cfRule>
    <cfRule type="cellIs" dxfId="0" priority="16" operator="equal">
      <formula>0</formula>
    </cfRule>
  </conditionalFormatting>
  <pageMargins left="0.511811024" right="0.511811024" top="0.78740157499999996" bottom="0.78740157499999996" header="0.31496062000000002" footer="0.31496062000000002"/>
  <ignoredErrors>
    <ignoredError sqref="F26:G30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autoLine="0" autoPict="0">
                <anchor moveWithCells="1">
                  <from>
                    <xdr:col>4</xdr:col>
                    <xdr:colOff>9525</xdr:colOff>
                    <xdr:row>7</xdr:row>
                    <xdr:rowOff>47625</xdr:rowOff>
                  </from>
                  <to>
                    <xdr:col>6</xdr:col>
                    <xdr:colOff>1847850</xdr:colOff>
                    <xdr:row>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Drop Down 2">
              <controlPr defaultSize="0" autoLine="0" autoPict="0">
                <anchor moveWithCells="1">
                  <from>
                    <xdr:col>3</xdr:col>
                    <xdr:colOff>1447800</xdr:colOff>
                    <xdr:row>5</xdr:row>
                    <xdr:rowOff>47625</xdr:rowOff>
                  </from>
                  <to>
                    <xdr:col>6</xdr:col>
                    <xdr:colOff>1838325</xdr:colOff>
                    <xdr:row>5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tableParts count="6">
    <tablePart r:id="rId5"/>
    <tablePart r:id="rId6"/>
    <tablePart r:id="rId7"/>
    <tablePart r:id="rId8"/>
    <tablePart r:id="rId9"/>
    <tablePart r:id="rId1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5 l W W f B J z E O k A A A A 9 Q A A A B I A H A B D b 2 5 m a W c v U G F j a 2 F n Z S 5 4 b W w g o h g A K K A U A A A A A A A A A A A A A A A A A A A A A A A A A A A A h Y 9 B D o I w F E S v Q r q n L R C j I Z + S 6 F Y S o 4 l x 2 5 Q K D V A I L Z a 7 u f B I X k G M o u 5 c z p u 3 m L l f b 5 C O T e 1 d Z G 9 U q x M U Y I o 8 q U W b K 1 0 k a L B n f 4 V S B j s u K l 5 I b 5 K 1 i U e T J 6 i 0 t o s J c c 5 h F + G 2 L 0 h I a U B O 2 f Y g S t l w 9 J H V f 9 l X 2 l i u h U Q M j q 8 x L M R B F O H F E l M g M 4 N M 6 W 8 f T n O f 7 Q + E z V D b o Z e s s / 5 6 D 2 S O Q N 4 X 2 A N Q S w M E F A A C A A g A z 5 l W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+ Z V l k o i k e 4 D g A A A B E A A A A T A B w A R m 9 y b X V s Y X M v U 2 V j d G l v b j E u b S C i G A A o o B Q A A A A A A A A A A A A A A A A A A A A A A A A A A A A r T k 0 u y c z P U w i G 0 I b W A F B L A Q I t A B Q A A g A I A M + Z V l n w S c x D p A A A A P U A A A A S A A A A A A A A A A A A A A A A A A A A A A B D b 2 5 m a W c v U G F j a 2 F n Z S 5 4 b W x Q S w E C L Q A U A A I A C A D P m V Z Z D 8 r p q 6 Q A A A D p A A A A E w A A A A A A A A A A A A A A A A D w A A A A W 0 N v b n R l b n R f V H l w Z X N d L n h t b F B L A Q I t A B Q A A g A I A M + Z V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Z e M c t Z 0 c s S q l v 1 C f 2 q c e 9 A A A A A A I A A A A A A B B m A A A A A Q A A I A A A A I d t 9 6 O G 0 Y S u W Q S 4 9 q 0 + f p k e w d K C d k t y t w p T e 9 z b a x i z A A A A A A 6 A A A A A A g A A I A A A A M i 5 S H X T V z 4 o 1 Z a + a b L j J w D h B S J E + p 2 l S Y j a e a f p M d A H U A A A A G k I j P o p l G 5 P k + 2 F V 7 D T v D z G b x j v I z 6 l U N h 6 3 i q o X o 9 9 2 4 h k w S 3 0 n J 7 n N 3 i o m B 7 6 q C S h s 1 7 X T q H 7 L F / r 4 3 x g 0 / 8 a H + c 9 n 3 1 i 1 V X t v 9 j i / O X J Q A A A A F l F P D S H S w O M z O + X P i v n k 3 7 K H X + B 2 w i G R T A 5 Q P c G G T f k 0 5 B O A i H 2 Y + O B w Z p O N Q v f A 2 l M V L J 9 D o Z Z 1 S Q C Q F Z x W J 4 = < / D a t a M a s h u p > 
</file>

<file path=customXml/itemProps1.xml><?xml version="1.0" encoding="utf-8"?>
<ds:datastoreItem xmlns:ds="http://schemas.openxmlformats.org/officeDocument/2006/customXml" ds:itemID="{4855ABA9-E4D7-4AAA-98FD-5EE99F5378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GRADUAÇÃO EAD  ➜ DIGITAL</vt:lpstr>
      <vt:lpstr>GRADUAÇÃO EAD  ➜ AO VIVO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Claudineia Passos Jorge</dc:creator>
  <cp:lastModifiedBy>Claudineia Passos Jorge</cp:lastModifiedBy>
  <dcterms:created xsi:type="dcterms:W3CDTF">2024-10-22T21:41:29Z</dcterms:created>
  <dcterms:modified xsi:type="dcterms:W3CDTF">2024-12-02T11:35:42Z</dcterms:modified>
</cp:coreProperties>
</file>